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8070" yWindow="45" windowWidth="10935" windowHeight="8130" activeTab="0"/>
  </bookViews>
  <sheets>
    <sheet name="Fig. and Boost &amp; De-Orbit" sheetId="1" r:id="rId1"/>
    <sheet name="Maintenance" sheetId="2" r:id="rId2"/>
    <sheet name="Density &amp; Scale Height" sheetId="3" r:id="rId3"/>
  </sheets>
  <externalReferences>
    <externalReference r:id="rId6"/>
  </externalReferences>
  <definedNames>
    <definedName name="deg">'[1]Computation'!$K$12</definedName>
    <definedName name="_xlnm.Print_Area" localSheetId="0">'Fig. and Boost &amp; De-Orbit'!$A$1:$AO$54</definedName>
    <definedName name="X">#REF!</definedName>
    <definedName name="Y">#REF!</definedName>
  </definedNames>
  <calcPr fullCalcOnLoad="1"/>
</workbook>
</file>

<file path=xl/sharedStrings.xml><?xml version="1.0" encoding="utf-8"?>
<sst xmlns="http://schemas.openxmlformats.org/spreadsheetml/2006/main" count="153" uniqueCount="83">
  <si>
    <t>Constants and Conversion Factors</t>
  </si>
  <si>
    <t>Earth's equatorial radius</t>
  </si>
  <si>
    <t>km</t>
  </si>
  <si>
    <t>Period (hr)</t>
  </si>
  <si>
    <t>Original Data</t>
  </si>
  <si>
    <t>Interpolated Data</t>
  </si>
  <si>
    <t>Altitude</t>
  </si>
  <si>
    <t xml:space="preserve">Atmospheric Density </t>
  </si>
  <si>
    <t>Y-intercept</t>
  </si>
  <si>
    <t>Slope</t>
  </si>
  <si>
    <t>Atmospheric Density</t>
  </si>
  <si>
    <t>Y-Intercept</t>
  </si>
  <si>
    <t>mu (Earth)</t>
  </si>
  <si>
    <t>by Becky Christofferson, Microcosm.</t>
  </si>
  <si>
    <t>Initial Altitude (km)</t>
  </si>
  <si>
    <t>* Implemented</t>
  </si>
  <si>
    <r>
      <t>Mean Atmospheric Density (kg/m</t>
    </r>
    <r>
      <rPr>
        <b/>
        <vertAlign val="superscript"/>
        <sz val="9"/>
        <rFont val="Geneva"/>
        <family val="0"/>
      </rPr>
      <t>3</t>
    </r>
    <r>
      <rPr>
        <b/>
        <sz val="9"/>
        <rFont val="Geneva"/>
        <family val="0"/>
      </rPr>
      <t>)</t>
    </r>
  </si>
  <si>
    <t>Delta-V per orbit (m/s per orbit)</t>
  </si>
  <si>
    <t>Delta-V per year (m/s per year)</t>
  </si>
  <si>
    <t>Drag Coefficient (#)</t>
  </si>
  <si>
    <t>Satellite Mass (kg)</t>
  </si>
  <si>
    <r>
      <t>Cross-Sectional Area (m</t>
    </r>
    <r>
      <rPr>
        <b/>
        <vertAlign val="superscript"/>
        <sz val="9"/>
        <rFont val="Geneva"/>
        <family val="0"/>
      </rPr>
      <t>2</t>
    </r>
    <r>
      <rPr>
        <b/>
        <sz val="9"/>
        <rFont val="Geneva"/>
        <family val="0"/>
      </rPr>
      <t>)</t>
    </r>
  </si>
  <si>
    <t>Atmospheric Density at Solar Min</t>
  </si>
  <si>
    <t>Atmospheric Density at Solar Mean</t>
  </si>
  <si>
    <t>Atmospheric Density at Solar Max</t>
  </si>
  <si>
    <t>Circular Velocity (m/s)</t>
  </si>
  <si>
    <r>
      <t>km</t>
    </r>
    <r>
      <rPr>
        <vertAlign val="superscript"/>
        <sz val="10"/>
        <rFont val="Geneva"/>
        <family val="0"/>
      </rPr>
      <t>3</t>
    </r>
    <r>
      <rPr>
        <sz val="10"/>
        <rFont val="Geneva"/>
        <family val="0"/>
      </rPr>
      <t>/s</t>
    </r>
    <r>
      <rPr>
        <vertAlign val="superscript"/>
        <sz val="10"/>
        <rFont val="Geneva"/>
        <family val="0"/>
      </rPr>
      <t>2</t>
    </r>
  </si>
  <si>
    <t>Constant and Conversion Factors</t>
  </si>
  <si>
    <t>Central Body Parameters</t>
  </si>
  <si>
    <t>1 rad</t>
  </si>
  <si>
    <t>deg</t>
  </si>
  <si>
    <t>Central Body</t>
  </si>
  <si>
    <t>Earth</t>
  </si>
  <si>
    <t>Units</t>
  </si>
  <si>
    <t>Radius (km)</t>
  </si>
  <si>
    <r>
      <t>μ (km</t>
    </r>
    <r>
      <rPr>
        <b/>
        <vertAlign val="superscript"/>
        <sz val="10"/>
        <rFont val="Geneva"/>
        <family val="0"/>
      </rPr>
      <t>3</t>
    </r>
    <r>
      <rPr>
        <b/>
        <sz val="10"/>
        <rFont val="Geneva"/>
        <family val="0"/>
      </rPr>
      <t>/s</t>
    </r>
    <r>
      <rPr>
        <b/>
        <vertAlign val="superscript"/>
        <sz val="10"/>
        <rFont val="Geneva"/>
        <family val="0"/>
      </rPr>
      <t>2</t>
    </r>
    <r>
      <rPr>
        <b/>
        <sz val="10"/>
        <rFont val="Geneva"/>
        <family val="0"/>
      </rPr>
      <t>)</t>
    </r>
  </si>
  <si>
    <r>
      <t>μ (km</t>
    </r>
    <r>
      <rPr>
        <b/>
        <vertAlign val="superscript"/>
        <sz val="10"/>
        <rFont val="Geneva"/>
        <family val="0"/>
      </rPr>
      <t>3</t>
    </r>
    <r>
      <rPr>
        <b/>
        <sz val="10"/>
        <rFont val="Geneva"/>
        <family val="0"/>
      </rPr>
      <t>/day</t>
    </r>
    <r>
      <rPr>
        <b/>
        <vertAlign val="superscript"/>
        <sz val="10"/>
        <rFont val="Geneva"/>
        <family val="0"/>
      </rPr>
      <t>2</t>
    </r>
    <r>
      <rPr>
        <b/>
        <sz val="10"/>
        <rFont val="Geneva"/>
        <family val="0"/>
      </rPr>
      <t>)</t>
    </r>
  </si>
  <si>
    <r>
      <t>km</t>
    </r>
    <r>
      <rPr>
        <vertAlign val="superscript"/>
        <sz val="10"/>
        <rFont val="Geneva"/>
        <family val="0"/>
      </rPr>
      <t>3</t>
    </r>
    <r>
      <rPr>
        <sz val="10"/>
        <rFont val="Geneva"/>
        <family val="0"/>
      </rPr>
      <t>/day</t>
    </r>
    <r>
      <rPr>
        <vertAlign val="superscript"/>
        <sz val="10"/>
        <rFont val="Geneva"/>
        <family val="0"/>
      </rPr>
      <t>2</t>
    </r>
  </si>
  <si>
    <t>User Inputs in Orange</t>
  </si>
  <si>
    <t>Ang. Vel. on axis</t>
  </si>
  <si>
    <t>deg/min</t>
  </si>
  <si>
    <t>Sideral Day</t>
  </si>
  <si>
    <t>min</t>
  </si>
  <si>
    <t>Step Altitude (km)</t>
  </si>
  <si>
    <t>Perigee Altitude to De-Orbit (km)</t>
  </si>
  <si>
    <t>Altitude (km)</t>
  </si>
  <si>
    <t>Transfer Semimajor Axis (km)</t>
  </si>
  <si>
    <t>Delta-V for Hohmann Transfer without Plane Change (m/s)</t>
  </si>
  <si>
    <t>Delta-V for Plane Change (m/s)</t>
  </si>
  <si>
    <t>Delta-V for Hohmann Transfer with Plane Change (m/s)</t>
  </si>
  <si>
    <t>Delta-V for De-Orbit (m/s)</t>
  </si>
  <si>
    <t>Total Delta-V for Boost, Maintenance, and De-Orbit during Solar Min (m/s)</t>
  </si>
  <si>
    <t>Total Delta-V for Boost, Maintenance, and De-Orbit during Solar Max (m/s)</t>
  </si>
  <si>
    <t>Year Life with No Plane Change</t>
  </si>
  <si>
    <t>Year Life, Delta-V during Solar Max</t>
  </si>
  <si>
    <t>Year Life, Delta-V during Solar Min</t>
  </si>
  <si>
    <t>Orbit per Life Cycle (orbit/life year)</t>
  </si>
  <si>
    <t>Delta-V per Life Cycle (m/s per life year)</t>
  </si>
  <si>
    <t>* Altitude Maintenance Delta-V for a Ballistic Coefficient</t>
  </si>
  <si>
    <t>Year Life with Plane Change</t>
  </si>
  <si>
    <t>Year Life, Solar Min, No Plane Change</t>
  </si>
  <si>
    <t>Year Life, Solar Max, No Plane Change</t>
  </si>
  <si>
    <t>Year Life, Solar Min, Plane Change</t>
  </si>
  <si>
    <t>Year Life, Solar Max, Plane Change</t>
  </si>
  <si>
    <t>Legend of the Figure</t>
  </si>
  <si>
    <t>Year Life, Delta-V during Solar Mean</t>
  </si>
  <si>
    <t>Total Delta-V for Boost, Maintenance, and De-Orbit with No Plane Change during Solar Mean (m/s)</t>
  </si>
  <si>
    <t>Total Delta-V for Boost, Maintenance, and De-Orbit with Plane Change during Solar Mean (m/s)</t>
  </si>
  <si>
    <t>Year Life w/ and w/o Plane Change</t>
  </si>
  <si>
    <t>Year Life, Solar Mean, No Plane Change</t>
  </si>
  <si>
    <t>Year Life, Solar Mean, Plane Change</t>
  </si>
  <si>
    <t>Life Year 3 (year) with Solar Mean</t>
  </si>
  <si>
    <t>Life Year 1 (year) with Solar Min and Max</t>
  </si>
  <si>
    <t>Life Year 2 (year) with Solar Min and Max</t>
  </si>
  <si>
    <t>Plane Change (deg)</t>
  </si>
  <si>
    <t>Maintenance</t>
  </si>
  <si>
    <t>Boost &amp; De-Orbit</t>
  </si>
  <si>
    <t>Satellite Life</t>
  </si>
  <si>
    <t xml:space="preserve">Drag Coefficient </t>
  </si>
  <si>
    <t>Figure 10-18. Boost, Maintenance, and De-Orbit Delta-V as a Function of Altitude for LEO</t>
  </si>
  <si>
    <t>Version 1. May 30, 2010. copyright, 2010, Microcosm, Inc.</t>
  </si>
  <si>
    <t>Implemented by Kyungmo Koo, Microcosm. Contact: bookproject@smad.com</t>
  </si>
  <si>
    <t>See text for explanation.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</si>
</sst>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#,##0.0000"/>
    <numFmt numFmtId="166" formatCode="#,##0.0"/>
    <numFmt numFmtId="167" formatCode="#,##0.00000"/>
    <numFmt numFmtId="168" formatCode="#,##0.000"/>
    <numFmt numFmtId="169" formatCode="0.00000E+00"/>
    <numFmt numFmtId="170" formatCode="0.0000E+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E+00"/>
    <numFmt numFmtId="176" formatCode="0E+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E+00"/>
    <numFmt numFmtId="183" formatCode="0.0000000E+00"/>
    <numFmt numFmtId="184" formatCode="0.0"/>
    <numFmt numFmtId="185" formatCode="[$-409]dddd\,\ mmmm\ dd\,\ yyyy"/>
    <numFmt numFmtId="186" formatCode="[$-409]h:mm:ss\ AM/PM"/>
    <numFmt numFmtId="187" formatCode="00000"/>
    <numFmt numFmtId="188" formatCode="0.00000000E+00"/>
    <numFmt numFmtId="189" formatCode="#,##0.00000000"/>
    <numFmt numFmtId="190" formatCode="#,##0.0000000000"/>
    <numFmt numFmtId="191" formatCode="&quot;$&quot;#,##0.00"/>
  </numFmts>
  <fonts count="3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Geneva"/>
      <family val="0"/>
    </font>
    <font>
      <sz val="10"/>
      <name val="Geneva"/>
      <family val="0"/>
    </font>
    <font>
      <sz val="8"/>
      <name val="Arial"/>
      <family val="2"/>
    </font>
    <font>
      <sz val="8"/>
      <name val="Calibri"/>
      <family val="2"/>
    </font>
    <font>
      <sz val="10"/>
      <color indexed="18"/>
      <name val="Geneva"/>
      <family val="0"/>
    </font>
    <font>
      <b/>
      <sz val="9"/>
      <name val="Geneva"/>
      <family val="0"/>
    </font>
    <font>
      <sz val="11"/>
      <name val="Geneva"/>
      <family val="0"/>
    </font>
    <font>
      <b/>
      <vertAlign val="superscript"/>
      <sz val="9"/>
      <name val="Geneva"/>
      <family val="0"/>
    </font>
    <font>
      <sz val="9"/>
      <name val="Geneva"/>
      <family val="0"/>
    </font>
    <font>
      <vertAlign val="superscript"/>
      <sz val="10"/>
      <name val="Geneva"/>
      <family val="0"/>
    </font>
    <font>
      <b/>
      <sz val="10"/>
      <name val="Arial"/>
      <family val="2"/>
    </font>
    <font>
      <b/>
      <vertAlign val="superscript"/>
      <sz val="10"/>
      <name val="Geneva"/>
      <family val="0"/>
    </font>
    <font>
      <sz val="15.75"/>
      <color indexed="8"/>
      <name val="Arial"/>
      <family val="2"/>
    </font>
    <font>
      <sz val="15.75"/>
      <color indexed="18"/>
      <name val="Arial"/>
      <family val="2"/>
    </font>
    <font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3"/>
      <color indexed="18"/>
      <name val="geneva"/>
      <family val="0"/>
    </font>
    <font>
      <b/>
      <sz val="13"/>
      <color indexed="18"/>
      <name val="Arial"/>
      <family val="2"/>
    </font>
    <font>
      <i/>
      <sz val="10"/>
      <name val="Genev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3" borderId="0" applyNumberFormat="0" applyBorder="0" applyAlignment="0" applyProtection="0"/>
    <xf numFmtId="0" fontId="0" fillId="21" borderId="2" applyNumberFormat="0" applyFont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3" applyNumberFormat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0" borderId="9" applyNumberFormat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50">
    <xf numFmtId="0" fontId="0" fillId="0" borderId="0" xfId="0" applyAlignment="1">
      <alignment/>
    </xf>
    <xf numFmtId="0" fontId="2" fillId="0" borderId="0" xfId="62" applyFont="1" applyFill="1" applyBorder="1" applyAlignment="1">
      <alignment vertical="center" wrapText="1"/>
      <protection/>
    </xf>
    <xf numFmtId="0" fontId="1" fillId="0" borderId="0" xfId="62">
      <alignment/>
      <protection/>
    </xf>
    <xf numFmtId="0" fontId="3" fillId="0" borderId="0" xfId="62" applyNumberFormat="1" applyFont="1" applyFill="1" applyBorder="1" applyAlignment="1">
      <alignment horizontal="right" vertical="center" wrapText="1"/>
      <protection/>
    </xf>
    <xf numFmtId="0" fontId="3" fillId="0" borderId="0" xfId="62" applyFont="1" applyFill="1" applyBorder="1" applyAlignment="1">
      <alignment horizontal="left" vertical="center" wrapText="1"/>
      <protection/>
    </xf>
    <xf numFmtId="164" fontId="3" fillId="0" borderId="0" xfId="62" applyNumberFormat="1" applyFont="1" applyFill="1" applyBorder="1" applyAlignment="1">
      <alignment horizontal="right" vertical="center" wrapText="1"/>
      <protection/>
    </xf>
    <xf numFmtId="0" fontId="1" fillId="0" borderId="0" xfId="62" applyNumberFormat="1" applyFont="1" applyFill="1" applyBorder="1" applyAlignment="1">
      <alignment horizontal="center" vertical="center"/>
      <protection/>
    </xf>
    <xf numFmtId="0" fontId="1" fillId="0" borderId="0" xfId="62" applyNumberFormat="1" applyFont="1" applyAlignment="1">
      <alignment horizontal="center" vertical="center"/>
      <protection/>
    </xf>
    <xf numFmtId="0" fontId="1" fillId="0" borderId="0" xfId="37">
      <alignment/>
      <protection/>
    </xf>
    <xf numFmtId="0" fontId="2" fillId="24" borderId="10" xfId="37" applyFont="1" applyFill="1" applyBorder="1" applyAlignment="1">
      <alignment horizontal="right"/>
      <protection/>
    </xf>
    <xf numFmtId="2" fontId="2" fillId="24" borderId="11" xfId="37" applyNumberFormat="1" applyFont="1" applyFill="1" applyBorder="1" applyAlignment="1">
      <alignment horizontal="right"/>
      <protection/>
    </xf>
    <xf numFmtId="11" fontId="3" fillId="0" borderId="12" xfId="37" applyNumberFormat="1" applyFont="1" applyBorder="1" applyAlignment="1">
      <alignment horizontal="right"/>
      <protection/>
    </xf>
    <xf numFmtId="178" fontId="3" fillId="0" borderId="13" xfId="37" applyNumberFormat="1" applyFont="1" applyBorder="1" applyAlignment="1">
      <alignment horizontal="right"/>
      <protection/>
    </xf>
    <xf numFmtId="2" fontId="2" fillId="24" borderId="14" xfId="37" applyNumberFormat="1" applyFont="1" applyFill="1" applyBorder="1" applyAlignment="1">
      <alignment horizontal="right"/>
      <protection/>
    </xf>
    <xf numFmtId="11" fontId="3" fillId="0" borderId="15" xfId="37" applyNumberFormat="1" applyFont="1" applyBorder="1" applyAlignment="1">
      <alignment horizontal="right"/>
      <protection/>
    </xf>
    <xf numFmtId="11" fontId="3" fillId="0" borderId="11" xfId="37" applyNumberFormat="1" applyFont="1" applyBorder="1" applyAlignment="1">
      <alignment horizontal="right"/>
      <protection/>
    </xf>
    <xf numFmtId="0" fontId="2" fillId="24" borderId="14" xfId="37" applyFont="1" applyFill="1" applyBorder="1" applyAlignment="1">
      <alignment horizontal="right"/>
      <protection/>
    </xf>
    <xf numFmtId="11" fontId="3" fillId="0" borderId="14" xfId="37" applyNumberFormat="1" applyFont="1" applyBorder="1" applyAlignment="1">
      <alignment horizontal="right"/>
      <protection/>
    </xf>
    <xf numFmtId="0" fontId="2" fillId="24" borderId="12" xfId="37" applyFont="1" applyFill="1" applyBorder="1" applyAlignment="1">
      <alignment horizontal="right"/>
      <protection/>
    </xf>
    <xf numFmtId="0" fontId="2" fillId="24" borderId="16" xfId="37" applyFont="1" applyFill="1" applyBorder="1" applyAlignment="1">
      <alignment horizontal="right"/>
      <protection/>
    </xf>
    <xf numFmtId="11" fontId="2" fillId="24" borderId="17" xfId="37" applyNumberFormat="1" applyFont="1" applyFill="1" applyBorder="1" applyAlignment="1">
      <alignment horizontal="right"/>
      <protection/>
    </xf>
    <xf numFmtId="11" fontId="3" fillId="0" borderId="18" xfId="37" applyNumberFormat="1" applyFont="1" applyBorder="1" applyAlignment="1">
      <alignment horizontal="right"/>
      <protection/>
    </xf>
    <xf numFmtId="178" fontId="3" fillId="0" borderId="19" xfId="37" applyNumberFormat="1" applyFont="1" applyBorder="1" applyAlignment="1">
      <alignment horizontal="right"/>
      <protection/>
    </xf>
    <xf numFmtId="11" fontId="3" fillId="0" borderId="20" xfId="37" applyNumberFormat="1" applyFont="1" applyBorder="1" applyAlignment="1">
      <alignment horizontal="right"/>
      <protection/>
    </xf>
    <xf numFmtId="11" fontId="3" fillId="0" borderId="17" xfId="37" applyNumberFormat="1" applyFont="1" applyBorder="1" applyAlignment="1">
      <alignment horizontal="right"/>
      <protection/>
    </xf>
    <xf numFmtId="0" fontId="2" fillId="24" borderId="21" xfId="37" applyFont="1" applyFill="1" applyBorder="1" applyAlignment="1">
      <alignment horizontal="right"/>
      <protection/>
    </xf>
    <xf numFmtId="11" fontId="3" fillId="0" borderId="21" xfId="37" applyNumberFormat="1" applyFont="1" applyBorder="1" applyAlignment="1">
      <alignment horizontal="right"/>
      <protection/>
    </xf>
    <xf numFmtId="0" fontId="2" fillId="24" borderId="18" xfId="37" applyFont="1" applyFill="1" applyBorder="1" applyAlignment="1">
      <alignment horizontal="right"/>
      <protection/>
    </xf>
    <xf numFmtId="2" fontId="2" fillId="24" borderId="21" xfId="37" applyNumberFormat="1" applyFont="1" applyFill="1" applyBorder="1" applyAlignment="1">
      <alignment horizontal="right"/>
      <protection/>
    </xf>
    <xf numFmtId="0" fontId="2" fillId="24" borderId="22" xfId="37" applyFont="1" applyFill="1" applyBorder="1" applyAlignment="1">
      <alignment horizontal="right"/>
      <protection/>
    </xf>
    <xf numFmtId="11" fontId="2" fillId="24" borderId="23" xfId="37" applyNumberFormat="1" applyFont="1" applyFill="1" applyBorder="1" applyAlignment="1">
      <alignment horizontal="right"/>
      <protection/>
    </xf>
    <xf numFmtId="11" fontId="3" fillId="0" borderId="24" xfId="37" applyNumberFormat="1" applyFont="1" applyBorder="1" applyAlignment="1">
      <alignment horizontal="right"/>
      <protection/>
    </xf>
    <xf numFmtId="178" fontId="3" fillId="0" borderId="25" xfId="37" applyNumberFormat="1" applyFont="1" applyBorder="1" applyAlignment="1">
      <alignment horizontal="right"/>
      <protection/>
    </xf>
    <xf numFmtId="0" fontId="2" fillId="24" borderId="24" xfId="37" applyFont="1" applyFill="1" applyBorder="1" applyAlignment="1">
      <alignment horizontal="right"/>
      <protection/>
    </xf>
    <xf numFmtId="11" fontId="3" fillId="0" borderId="25" xfId="37" applyNumberFormat="1" applyFont="1" applyBorder="1" applyAlignment="1">
      <alignment horizontal="right"/>
      <protection/>
    </xf>
    <xf numFmtId="0" fontId="2" fillId="24" borderId="26" xfId="37" applyFont="1" applyFill="1" applyBorder="1" applyAlignment="1">
      <alignment horizontal="right"/>
      <protection/>
    </xf>
    <xf numFmtId="0" fontId="3" fillId="0" borderId="0" xfId="37" applyFont="1" applyBorder="1" applyAlignment="1">
      <alignment horizontal="right"/>
      <protection/>
    </xf>
    <xf numFmtId="2" fontId="3" fillId="0" borderId="0" xfId="37" applyNumberFormat="1" applyFont="1" applyBorder="1" applyAlignment="1">
      <alignment horizontal="right"/>
      <protection/>
    </xf>
    <xf numFmtId="178" fontId="3" fillId="0" borderId="0" xfId="37" applyNumberFormat="1" applyFont="1" applyBorder="1" applyAlignment="1">
      <alignment horizontal="right"/>
      <protection/>
    </xf>
    <xf numFmtId="2" fontId="3" fillId="0" borderId="0" xfId="37" applyNumberFormat="1" applyFont="1" applyAlignment="1">
      <alignment horizontal="right"/>
      <protection/>
    </xf>
    <xf numFmtId="11" fontId="3" fillId="0" borderId="0" xfId="37" applyNumberFormat="1" applyFont="1" applyBorder="1" applyAlignment="1">
      <alignment horizontal="right"/>
      <protection/>
    </xf>
    <xf numFmtId="11" fontId="3" fillId="0" borderId="27" xfId="37" applyNumberFormat="1" applyFont="1" applyBorder="1" applyAlignment="1">
      <alignment horizontal="right"/>
      <protection/>
    </xf>
    <xf numFmtId="11" fontId="3" fillId="0" borderId="23" xfId="37" applyNumberFormat="1" applyFont="1" applyBorder="1" applyAlignment="1">
      <alignment horizontal="right"/>
      <protection/>
    </xf>
    <xf numFmtId="168" fontId="2" fillId="24" borderId="21" xfId="37" applyNumberFormat="1" applyFont="1" applyFill="1" applyBorder="1" applyAlignment="1">
      <alignment horizontal="right"/>
      <protection/>
    </xf>
    <xf numFmtId="170" fontId="2" fillId="0" borderId="15" xfId="37" applyNumberFormat="1" applyFont="1" applyBorder="1" applyAlignment="1">
      <alignment horizontal="right"/>
      <protection/>
    </xf>
    <xf numFmtId="170" fontId="2" fillId="0" borderId="20" xfId="37" applyNumberFormat="1" applyFont="1" applyBorder="1" applyAlignment="1">
      <alignment horizontal="right"/>
      <protection/>
    </xf>
    <xf numFmtId="168" fontId="2" fillId="24" borderId="14" xfId="37" applyNumberFormat="1" applyFont="1" applyFill="1" applyBorder="1" applyAlignment="1">
      <alignment horizontal="right"/>
      <protection/>
    </xf>
    <xf numFmtId="0" fontId="2" fillId="0" borderId="0" xfId="62" applyFont="1" applyAlignment="1">
      <alignment horizontal="left" vertical="center"/>
      <protection/>
    </xf>
    <xf numFmtId="0" fontId="3" fillId="0" borderId="0" xfId="62" applyFont="1">
      <alignment/>
      <protection/>
    </xf>
    <xf numFmtId="0" fontId="2" fillId="0" borderId="0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28" xfId="62" applyFont="1" applyFill="1" applyBorder="1" applyAlignment="1">
      <alignment horizontal="left" vertical="center" wrapText="1"/>
      <protection/>
    </xf>
    <xf numFmtId="164" fontId="3" fillId="0" borderId="25" xfId="62" applyNumberFormat="1" applyFont="1" applyFill="1" applyBorder="1" applyAlignment="1">
      <alignment horizontal="right" vertical="center" wrapText="1"/>
      <protection/>
    </xf>
    <xf numFmtId="0" fontId="3" fillId="0" borderId="29" xfId="62" applyFont="1" applyFill="1" applyBorder="1" applyAlignment="1">
      <alignment horizontal="left" vertical="center" wrapText="1"/>
      <protection/>
    </xf>
    <xf numFmtId="0" fontId="2" fillId="0" borderId="0" xfId="62" applyFont="1" applyFill="1" applyBorder="1" applyAlignment="1">
      <alignment horizontal="right" vertical="center"/>
      <protection/>
    </xf>
    <xf numFmtId="0" fontId="2" fillId="0" borderId="0" xfId="62" applyFont="1" applyFill="1" applyBorder="1">
      <alignment/>
      <protection/>
    </xf>
    <xf numFmtId="0" fontId="6" fillId="0" borderId="0" xfId="62" applyFont="1" applyFill="1" applyBorder="1" applyAlignment="1">
      <alignment horizontal="left" vertical="center"/>
      <protection/>
    </xf>
    <xf numFmtId="0" fontId="3" fillId="0" borderId="0" xfId="62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166" fontId="3" fillId="0" borderId="0" xfId="62" applyNumberFormat="1" applyFont="1" applyFill="1" applyBorder="1" applyAlignment="1">
      <alignment horizontal="right" vertical="center" wrapText="1"/>
      <protection/>
    </xf>
    <xf numFmtId="0" fontId="6" fillId="0" borderId="0" xfId="62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" fontId="8" fillId="15" borderId="30" xfId="62" applyNumberFormat="1" applyFont="1" applyFill="1" applyBorder="1" applyAlignment="1">
      <alignment horizontal="center" vertical="center"/>
      <protection/>
    </xf>
    <xf numFmtId="0" fontId="3" fillId="0" borderId="0" xfId="62" applyFont="1" applyAlignment="1">
      <alignment horizontal="center"/>
      <protection/>
    </xf>
    <xf numFmtId="11" fontId="3" fillId="0" borderId="0" xfId="62" applyNumberFormat="1" applyFont="1" applyFill="1" applyBorder="1" applyAlignment="1">
      <alignment horizontal="right" vertical="center" wrapText="1"/>
      <protection/>
    </xf>
    <xf numFmtId="0" fontId="7" fillId="4" borderId="31" xfId="62" applyFont="1" applyFill="1" applyBorder="1" applyAlignment="1">
      <alignment horizontal="center" vertical="center" wrapText="1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center" vertical="center" wrapText="1"/>
      <protection/>
    </xf>
    <xf numFmtId="166" fontId="8" fillId="15" borderId="30" xfId="62" applyNumberFormat="1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170" fontId="2" fillId="0" borderId="27" xfId="37" applyNumberFormat="1" applyFont="1" applyBorder="1" applyAlignment="1">
      <alignment horizontal="right"/>
      <protection/>
    </xf>
    <xf numFmtId="0" fontId="2" fillId="0" borderId="0" xfId="37" applyFont="1" applyBorder="1" applyAlignment="1">
      <alignment horizontal="left"/>
      <protection/>
    </xf>
    <xf numFmtId="4" fontId="3" fillId="0" borderId="13" xfId="62" applyNumberFormat="1" applyFont="1" applyFill="1" applyBorder="1" applyAlignment="1">
      <alignment horizontal="right" vertical="center" wrapText="1"/>
      <protection/>
    </xf>
    <xf numFmtId="2" fontId="2" fillId="4" borderId="32" xfId="37" applyNumberFormat="1" applyFont="1" applyFill="1" applyBorder="1" applyAlignment="1">
      <alignment horizontal="center"/>
      <protection/>
    </xf>
    <xf numFmtId="0" fontId="7" fillId="4" borderId="33" xfId="62" applyFont="1" applyFill="1" applyBorder="1" applyAlignment="1">
      <alignment horizontal="center" vertical="center" wrapText="1"/>
      <protection/>
    </xf>
    <xf numFmtId="3" fontId="2" fillId="25" borderId="21" xfId="37" applyNumberFormat="1" applyFont="1" applyFill="1" applyBorder="1" applyAlignment="1">
      <alignment horizontal="right"/>
      <protection/>
    </xf>
    <xf numFmtId="3" fontId="2" fillId="25" borderId="24" xfId="37" applyNumberFormat="1" applyFont="1" applyFill="1" applyBorder="1" applyAlignment="1">
      <alignment horizontal="right"/>
      <protection/>
    </xf>
    <xf numFmtId="164" fontId="3" fillId="0" borderId="34" xfId="62" applyNumberFormat="1" applyFont="1" applyBorder="1" applyAlignment="1">
      <alignment horizontal="center"/>
      <protection/>
    </xf>
    <xf numFmtId="164" fontId="3" fillId="0" borderId="20" xfId="62" applyNumberFormat="1" applyFont="1" applyBorder="1" applyAlignment="1">
      <alignment horizontal="center"/>
      <protection/>
    </xf>
    <xf numFmtId="164" fontId="3" fillId="0" borderId="27" xfId="62" applyNumberFormat="1" applyFont="1" applyBorder="1" applyAlignment="1">
      <alignment horizontal="center"/>
      <protection/>
    </xf>
    <xf numFmtId="166" fontId="3" fillId="0" borderId="34" xfId="62" applyNumberFormat="1" applyFont="1" applyBorder="1" applyAlignment="1">
      <alignment horizontal="center" vertical="center" wrapText="1" shrinkToFit="1"/>
      <protection/>
    </xf>
    <xf numFmtId="166" fontId="3" fillId="0" borderId="20" xfId="62" applyNumberFormat="1" applyFont="1" applyBorder="1" applyAlignment="1">
      <alignment horizontal="center" vertical="center" wrapText="1" shrinkToFit="1"/>
      <protection/>
    </xf>
    <xf numFmtId="166" fontId="3" fillId="0" borderId="27" xfId="62" applyNumberFormat="1" applyFont="1" applyBorder="1" applyAlignment="1">
      <alignment horizontal="center" vertical="center" wrapText="1" shrinkToFit="1"/>
      <protection/>
    </xf>
    <xf numFmtId="164" fontId="3" fillId="0" borderId="20" xfId="62" applyNumberFormat="1" applyFont="1" applyBorder="1" applyAlignment="1">
      <alignment horizontal="center" vertical="center" wrapText="1" shrinkToFit="1"/>
      <protection/>
    </xf>
    <xf numFmtId="164" fontId="3" fillId="0" borderId="27" xfId="62" applyNumberFormat="1" applyFont="1" applyBorder="1" applyAlignment="1">
      <alignment horizontal="center" vertical="center" wrapText="1" shrinkToFit="1"/>
      <protection/>
    </xf>
    <xf numFmtId="3" fontId="3" fillId="0" borderId="35" xfId="62" applyNumberFormat="1" applyFont="1" applyBorder="1" applyAlignment="1">
      <alignment horizontal="center"/>
      <protection/>
    </xf>
    <xf numFmtId="3" fontId="3" fillId="0" borderId="36" xfId="62" applyNumberFormat="1" applyFont="1" applyBorder="1" applyAlignment="1">
      <alignment horizontal="center" vertical="center"/>
      <protection/>
    </xf>
    <xf numFmtId="167" fontId="8" fillId="0" borderId="0" xfId="62" applyNumberFormat="1" applyFont="1" applyFill="1" applyBorder="1" applyAlignment="1">
      <alignment horizontal="center" vertical="center"/>
      <protection/>
    </xf>
    <xf numFmtId="4" fontId="8" fillId="0" borderId="0" xfId="62" applyNumberFormat="1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164" fontId="7" fillId="4" borderId="37" xfId="62" applyNumberFormat="1" applyFont="1" applyFill="1" applyBorder="1" applyAlignment="1">
      <alignment horizontal="center" vertical="center" wrapText="1"/>
      <protection/>
    </xf>
    <xf numFmtId="164" fontId="7" fillId="4" borderId="31" xfId="62" applyNumberFormat="1" applyFont="1" applyFill="1" applyBorder="1" applyAlignment="1">
      <alignment horizontal="center" vertical="center" wrapText="1"/>
      <protection/>
    </xf>
    <xf numFmtId="2" fontId="2" fillId="4" borderId="38" xfId="37" applyNumberFormat="1" applyFont="1" applyFill="1" applyBorder="1" applyAlignment="1">
      <alignment horizontal="center"/>
      <protection/>
    </xf>
    <xf numFmtId="2" fontId="2" fillId="4" borderId="39" xfId="37" applyNumberFormat="1" applyFont="1" applyFill="1" applyBorder="1" applyAlignment="1">
      <alignment horizontal="center"/>
      <protection/>
    </xf>
    <xf numFmtId="2" fontId="2" fillId="4" borderId="40" xfId="37" applyNumberFormat="1" applyFont="1" applyFill="1" applyBorder="1" applyAlignment="1">
      <alignment horizontal="center"/>
      <protection/>
    </xf>
    <xf numFmtId="164" fontId="3" fillId="0" borderId="17" xfId="62" applyNumberFormat="1" applyFont="1" applyBorder="1" applyAlignment="1">
      <alignment horizontal="center" vertical="center" wrapText="1"/>
      <protection/>
    </xf>
    <xf numFmtId="168" fontId="3" fillId="0" borderId="34" xfId="62" applyNumberFormat="1" applyFont="1" applyBorder="1" applyAlignment="1">
      <alignment horizontal="center" vertical="center" wrapText="1"/>
      <protection/>
    </xf>
    <xf numFmtId="168" fontId="3" fillId="0" borderId="20" xfId="62" applyNumberFormat="1" applyFont="1" applyBorder="1" applyAlignment="1">
      <alignment horizontal="center" vertical="center" wrapText="1"/>
      <protection/>
    </xf>
    <xf numFmtId="164" fontId="3" fillId="0" borderId="23" xfId="62" applyNumberFormat="1" applyFont="1" applyBorder="1" applyAlignment="1">
      <alignment horizontal="center" vertical="center" wrapText="1"/>
      <protection/>
    </xf>
    <xf numFmtId="4" fontId="3" fillId="0" borderId="20" xfId="62" applyNumberFormat="1" applyFont="1" applyBorder="1" applyAlignment="1">
      <alignment horizontal="center" vertical="center" wrapText="1" shrinkToFit="1"/>
      <protection/>
    </xf>
    <xf numFmtId="4" fontId="3" fillId="0" borderId="27" xfId="62" applyNumberFormat="1" applyFont="1" applyBorder="1" applyAlignment="1">
      <alignment horizontal="center" vertical="center" wrapText="1" shrinkToFit="1"/>
      <protection/>
    </xf>
    <xf numFmtId="4" fontId="3" fillId="0" borderId="34" xfId="62" applyNumberFormat="1" applyFont="1" applyBorder="1" applyAlignment="1">
      <alignment horizontal="center" vertical="center" wrapText="1" shrinkToFit="1"/>
      <protection/>
    </xf>
    <xf numFmtId="168" fontId="3" fillId="0" borderId="41" xfId="62" applyNumberFormat="1" applyFont="1" applyBorder="1" applyAlignment="1">
      <alignment horizontal="center" vertical="center" wrapText="1"/>
      <protection/>
    </xf>
    <xf numFmtId="164" fontId="3" fillId="0" borderId="42" xfId="62" applyNumberFormat="1" applyFont="1" applyBorder="1" applyAlignment="1">
      <alignment horizontal="center" vertical="center" wrapText="1"/>
      <protection/>
    </xf>
    <xf numFmtId="168" fontId="3" fillId="0" borderId="0" xfId="62" applyNumberFormat="1" applyFont="1" applyBorder="1" applyAlignment="1">
      <alignment horizontal="center" vertical="center" wrapText="1"/>
      <protection/>
    </xf>
    <xf numFmtId="168" fontId="3" fillId="0" borderId="43" xfId="62" applyNumberFormat="1" applyFont="1" applyBorder="1" applyAlignment="1">
      <alignment horizontal="center" vertical="center" wrapText="1"/>
      <protection/>
    </xf>
    <xf numFmtId="164" fontId="3" fillId="0" borderId="34" xfId="62" applyNumberFormat="1" applyFont="1" applyBorder="1" applyAlignment="1">
      <alignment horizontal="center" vertical="center" wrapText="1" shrinkToFit="1"/>
      <protection/>
    </xf>
    <xf numFmtId="4" fontId="3" fillId="0" borderId="0" xfId="62" applyNumberFormat="1" applyFont="1" applyFill="1" applyBorder="1" applyAlignment="1">
      <alignment horizontal="right" vertical="center" wrapText="1"/>
      <protection/>
    </xf>
    <xf numFmtId="0" fontId="7" fillId="4" borderId="44" xfId="62" applyFont="1" applyFill="1" applyBorder="1" applyAlignment="1">
      <alignment horizontal="center" vertical="center" wrapText="1"/>
      <protection/>
    </xf>
    <xf numFmtId="0" fontId="7" fillId="4" borderId="45" xfId="62" applyFont="1" applyFill="1" applyBorder="1" applyAlignment="1">
      <alignment horizontal="center" vertical="center" wrapText="1"/>
      <protection/>
    </xf>
    <xf numFmtId="164" fontId="7" fillId="4" borderId="46" xfId="62" applyNumberFormat="1" applyFont="1" applyFill="1" applyBorder="1" applyAlignment="1">
      <alignment horizontal="center" vertical="center" wrapText="1"/>
      <protection/>
    </xf>
    <xf numFmtId="170" fontId="8" fillId="0" borderId="0" xfId="62" applyNumberFormat="1" applyFont="1" applyFill="1" applyBorder="1" applyAlignment="1" applyProtection="1">
      <alignment horizontal="center" vertical="center"/>
      <protection/>
    </xf>
    <xf numFmtId="166" fontId="8" fillId="0" borderId="36" xfId="62" applyNumberFormat="1" applyFont="1" applyFill="1" applyBorder="1" applyAlignment="1">
      <alignment horizontal="center" vertical="center"/>
      <protection/>
    </xf>
    <xf numFmtId="0" fontId="10" fillId="0" borderId="36" xfId="62" applyFont="1" applyFill="1" applyBorder="1" applyAlignment="1">
      <alignment horizontal="center" vertical="center" wrapText="1"/>
      <protection/>
    </xf>
    <xf numFmtId="0" fontId="3" fillId="0" borderId="0" xfId="63" applyFont="1">
      <alignment/>
      <protection/>
    </xf>
    <xf numFmtId="0" fontId="1" fillId="0" borderId="0" xfId="63">
      <alignment/>
      <protection/>
    </xf>
    <xf numFmtId="165" fontId="1" fillId="0" borderId="47" xfId="63" applyNumberFormat="1" applyBorder="1" applyAlignment="1">
      <alignment horizontal="right" vertical="center" wrapText="1"/>
      <protection/>
    </xf>
    <xf numFmtId="0" fontId="1" fillId="0" borderId="48" xfId="63" applyBorder="1" applyAlignment="1">
      <alignment horizontal="left" vertical="center" wrapText="1"/>
      <protection/>
    </xf>
    <xf numFmtId="0" fontId="1" fillId="0" borderId="0" xfId="63" applyBorder="1" applyAlignment="1">
      <alignment horizontal="left" vertical="center" wrapText="1"/>
      <protection/>
    </xf>
    <xf numFmtId="0" fontId="3" fillId="0" borderId="0" xfId="63" applyFont="1" applyFill="1">
      <alignment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3" fillId="0" borderId="0" xfId="63" applyFont="1" applyFill="1" applyBorder="1">
      <alignment/>
      <protection/>
    </xf>
    <xf numFmtId="0" fontId="2" fillId="0" borderId="0" xfId="63" applyFont="1" applyFill="1" applyBorder="1">
      <alignment/>
      <protection/>
    </xf>
    <xf numFmtId="3" fontId="2" fillId="0" borderId="0" xfId="63" applyNumberFormat="1" applyFont="1" applyFill="1" applyBorder="1" applyAlignment="1">
      <alignment horizontal="right"/>
      <protection/>
    </xf>
    <xf numFmtId="3" fontId="3" fillId="0" borderId="0" xfId="63" applyNumberFormat="1" applyFont="1" applyFill="1" applyBorder="1" applyAlignment="1">
      <alignment horizontal="right"/>
      <protection/>
    </xf>
    <xf numFmtId="3" fontId="3" fillId="0" borderId="0" xfId="63" applyNumberFormat="1" applyFont="1" applyFill="1" applyBorder="1">
      <alignment/>
      <protection/>
    </xf>
    <xf numFmtId="3" fontId="3" fillId="0" borderId="0" xfId="63" applyNumberFormat="1" applyFont="1" applyFill="1" applyBorder="1" applyAlignment="1" quotePrefix="1">
      <alignment horizontal="right"/>
      <protection/>
    </xf>
    <xf numFmtId="0" fontId="2" fillId="4" borderId="49" xfId="63" applyFont="1" applyFill="1" applyBorder="1" applyAlignment="1">
      <alignment horizontal="center" vertical="center" wrapText="1"/>
      <protection/>
    </xf>
    <xf numFmtId="0" fontId="2" fillId="4" borderId="31" xfId="63" applyFont="1" applyFill="1" applyBorder="1" applyAlignment="1">
      <alignment horizontal="center" vertical="center" wrapText="1"/>
      <protection/>
    </xf>
    <xf numFmtId="0" fontId="2" fillId="4" borderId="37" xfId="63" applyFont="1" applyFill="1" applyBorder="1" applyAlignment="1">
      <alignment horizontal="center" vertical="center" wrapText="1"/>
      <protection/>
    </xf>
    <xf numFmtId="0" fontId="3" fillId="15" borderId="30" xfId="63" applyFont="1" applyFill="1" applyBorder="1" applyAlignment="1">
      <alignment horizontal="center" vertical="center" wrapText="1"/>
      <protection/>
    </xf>
    <xf numFmtId="3" fontId="3" fillId="0" borderId="21" xfId="63" applyNumberFormat="1" applyFont="1" applyBorder="1" applyAlignment="1">
      <alignment horizontal="center" vertical="center" wrapText="1"/>
      <protection/>
    </xf>
    <xf numFmtId="168" fontId="3" fillId="0" borderId="20" xfId="63" applyNumberFormat="1" applyFont="1" applyBorder="1" applyAlignment="1">
      <alignment horizontal="center" vertical="center" wrapText="1"/>
      <protection/>
    </xf>
    <xf numFmtId="3" fontId="8" fillId="0" borderId="0" xfId="62" applyNumberFormat="1" applyFont="1" applyFill="1" applyBorder="1" applyAlignment="1">
      <alignment horizontal="center" vertical="center"/>
      <protection/>
    </xf>
    <xf numFmtId="3" fontId="3" fillId="0" borderId="24" xfId="63" applyNumberFormat="1" applyFont="1" applyBorder="1" applyAlignment="1">
      <alignment horizontal="center" vertical="center" wrapText="1"/>
      <protection/>
    </xf>
    <xf numFmtId="168" fontId="3" fillId="0" borderId="27" xfId="63" applyNumberFormat="1" applyFont="1" applyBorder="1" applyAlignment="1">
      <alignment horizontal="center" vertical="center" wrapText="1"/>
      <protection/>
    </xf>
    <xf numFmtId="0" fontId="3" fillId="0" borderId="50" xfId="63" applyFont="1" applyBorder="1">
      <alignment/>
      <protection/>
    </xf>
    <xf numFmtId="164" fontId="3" fillId="0" borderId="0" xfId="62" applyNumberFormat="1" applyFont="1" applyBorder="1" applyAlignment="1">
      <alignment horizontal="center"/>
      <protection/>
    </xf>
    <xf numFmtId="4" fontId="3" fillId="0" borderId="0" xfId="62" applyNumberFormat="1" applyFont="1" applyBorder="1" applyAlignment="1">
      <alignment horizontal="center" vertical="center" wrapText="1" shrinkToFit="1"/>
      <protection/>
    </xf>
    <xf numFmtId="164" fontId="3" fillId="0" borderId="0" xfId="62" applyNumberFormat="1" applyFont="1" applyBorder="1" applyAlignment="1">
      <alignment horizontal="center" vertical="center" wrapText="1" shrinkToFit="1"/>
      <protection/>
    </xf>
    <xf numFmtId="164" fontId="3" fillId="0" borderId="50" xfId="62" applyNumberFormat="1" applyFont="1" applyBorder="1" applyAlignment="1">
      <alignment horizontal="center" vertical="center" wrapText="1"/>
      <protection/>
    </xf>
    <xf numFmtId="3" fontId="3" fillId="0" borderId="51" xfId="62" applyNumberFormat="1" applyFont="1" applyBorder="1" applyAlignment="1">
      <alignment horizontal="center" vertical="center"/>
      <protection/>
    </xf>
    <xf numFmtId="164" fontId="3" fillId="0" borderId="43" xfId="62" applyNumberFormat="1" applyFont="1" applyBorder="1" applyAlignment="1">
      <alignment horizontal="center"/>
      <protection/>
    </xf>
    <xf numFmtId="4" fontId="3" fillId="0" borderId="43" xfId="62" applyNumberFormat="1" applyFont="1" applyBorder="1" applyAlignment="1">
      <alignment horizontal="center" vertical="center" wrapText="1" shrinkToFit="1"/>
      <protection/>
    </xf>
    <xf numFmtId="164" fontId="3" fillId="0" borderId="43" xfId="62" applyNumberFormat="1" applyFont="1" applyBorder="1" applyAlignment="1">
      <alignment horizontal="center" vertical="center" wrapText="1" shrinkToFit="1"/>
      <protection/>
    </xf>
    <xf numFmtId="164" fontId="3" fillId="0" borderId="29" xfId="62" applyNumberFormat="1" applyFont="1" applyBorder="1" applyAlignment="1">
      <alignment horizontal="center" vertical="center" wrapText="1"/>
      <protection/>
    </xf>
    <xf numFmtId="0" fontId="2" fillId="4" borderId="52" xfId="63" applyFont="1" applyFill="1" applyBorder="1" applyAlignment="1">
      <alignment horizontal="center" vertical="center" wrapText="1"/>
      <protection/>
    </xf>
    <xf numFmtId="0" fontId="2" fillId="4" borderId="53" xfId="63" applyFont="1" applyFill="1" applyBorder="1" applyAlignment="1">
      <alignment horizontal="center" vertical="center" wrapText="1"/>
      <protection/>
    </xf>
    <xf numFmtId="168" fontId="3" fillId="20" borderId="17" xfId="63" applyNumberFormat="1" applyFont="1" applyFill="1" applyBorder="1" applyAlignment="1">
      <alignment horizontal="center" vertical="center" wrapText="1"/>
      <protection/>
    </xf>
    <xf numFmtId="168" fontId="3" fillId="20" borderId="23" xfId="63" applyNumberFormat="1" applyFont="1" applyFill="1" applyBorder="1" applyAlignment="1">
      <alignment horizontal="center" vertical="center" wrapText="1"/>
      <protection/>
    </xf>
    <xf numFmtId="168" fontId="3" fillId="20" borderId="50" xfId="63" applyNumberFormat="1" applyFont="1" applyFill="1" applyBorder="1" applyAlignment="1">
      <alignment horizontal="center" vertical="center" wrapText="1"/>
      <protection/>
    </xf>
    <xf numFmtId="168" fontId="3" fillId="20" borderId="29" xfId="63" applyNumberFormat="1" applyFont="1" applyFill="1" applyBorder="1" applyAlignment="1">
      <alignment horizontal="center" vertical="center" wrapText="1"/>
      <protection/>
    </xf>
    <xf numFmtId="0" fontId="3" fillId="0" borderId="54" xfId="63" applyFont="1" applyBorder="1">
      <alignment/>
      <protection/>
    </xf>
    <xf numFmtId="4" fontId="3" fillId="0" borderId="34" xfId="63" applyNumberFormat="1" applyFont="1" applyBorder="1" applyAlignment="1">
      <alignment horizontal="center" vertical="center" wrapText="1"/>
      <protection/>
    </xf>
    <xf numFmtId="4" fontId="3" fillId="0" borderId="20" xfId="63" applyNumberFormat="1" applyFont="1" applyBorder="1" applyAlignment="1">
      <alignment horizontal="center" vertical="center" wrapText="1"/>
      <protection/>
    </xf>
    <xf numFmtId="4" fontId="3" fillId="0" borderId="27" xfId="63" applyNumberFormat="1" applyFont="1" applyBorder="1" applyAlignment="1">
      <alignment horizontal="center" vertical="center" wrapText="1"/>
      <protection/>
    </xf>
    <xf numFmtId="4" fontId="3" fillId="0" borderId="55" xfId="63" applyNumberFormat="1" applyFont="1" applyBorder="1" applyAlignment="1">
      <alignment horizontal="center" vertical="center" wrapText="1"/>
      <protection/>
    </xf>
    <xf numFmtId="4" fontId="3" fillId="0" borderId="19" xfId="63" applyNumberFormat="1" applyFont="1" applyBorder="1" applyAlignment="1">
      <alignment horizontal="center" vertical="center" wrapText="1"/>
      <protection/>
    </xf>
    <xf numFmtId="4" fontId="3" fillId="0" borderId="25" xfId="63" applyNumberFormat="1" applyFont="1" applyBorder="1" applyAlignment="1">
      <alignment horizontal="center" vertical="center" wrapText="1"/>
      <protection/>
    </xf>
    <xf numFmtId="4" fontId="3" fillId="0" borderId="56" xfId="63" applyNumberFormat="1" applyFont="1" applyBorder="1" applyAlignment="1">
      <alignment horizontal="center" vertical="center" wrapText="1"/>
      <protection/>
    </xf>
    <xf numFmtId="4" fontId="3" fillId="0" borderId="18" xfId="63" applyNumberFormat="1" applyFont="1" applyBorder="1" applyAlignment="1">
      <alignment horizontal="center" vertical="center" wrapText="1"/>
      <protection/>
    </xf>
    <xf numFmtId="4" fontId="3" fillId="0" borderId="26" xfId="63" applyNumberFormat="1" applyFont="1" applyBorder="1" applyAlignment="1">
      <alignment horizontal="center" vertical="center" wrapText="1"/>
      <protection/>
    </xf>
    <xf numFmtId="4" fontId="3" fillId="0" borderId="57" xfId="63" applyNumberFormat="1" applyFont="1" applyBorder="1" applyAlignment="1">
      <alignment horizontal="center" vertical="center" wrapText="1"/>
      <protection/>
    </xf>
    <xf numFmtId="4" fontId="3" fillId="0" borderId="42" xfId="63" applyNumberFormat="1" applyFont="1" applyBorder="1" applyAlignment="1">
      <alignment horizontal="center" vertical="center" wrapText="1"/>
      <protection/>
    </xf>
    <xf numFmtId="4" fontId="3" fillId="0" borderId="21" xfId="63" applyNumberFormat="1" applyFont="1" applyBorder="1" applyAlignment="1">
      <alignment horizontal="center" vertical="center" wrapText="1"/>
      <protection/>
    </xf>
    <xf numFmtId="4" fontId="3" fillId="0" borderId="17" xfId="63" applyNumberFormat="1" applyFont="1" applyBorder="1" applyAlignment="1">
      <alignment horizontal="center" vertical="center" wrapText="1"/>
      <protection/>
    </xf>
    <xf numFmtId="4" fontId="3" fillId="0" borderId="24" xfId="63" applyNumberFormat="1" applyFont="1" applyBorder="1" applyAlignment="1">
      <alignment horizontal="center" vertical="center" wrapText="1"/>
      <protection/>
    </xf>
    <xf numFmtId="4" fontId="3" fillId="0" borderId="23" xfId="63" applyNumberFormat="1" applyFont="1" applyBorder="1" applyAlignment="1">
      <alignment horizontal="center" vertical="center" wrapText="1"/>
      <protection/>
    </xf>
    <xf numFmtId="168" fontId="3" fillId="0" borderId="21" xfId="63" applyNumberFormat="1" applyFont="1" applyFill="1" applyBorder="1" applyAlignment="1">
      <alignment horizontal="center" vertical="center" wrapText="1"/>
      <protection/>
    </xf>
    <xf numFmtId="168" fontId="3" fillId="0" borderId="24" xfId="63" applyNumberFormat="1" applyFont="1" applyFill="1" applyBorder="1" applyAlignment="1">
      <alignment horizontal="center" vertical="center" wrapText="1"/>
      <protection/>
    </xf>
    <xf numFmtId="3" fontId="3" fillId="20" borderId="19" xfId="63" applyNumberFormat="1" applyFont="1" applyFill="1" applyBorder="1" applyAlignment="1">
      <alignment horizontal="center" vertical="center" wrapText="1"/>
      <protection/>
    </xf>
    <xf numFmtId="168" fontId="3" fillId="20" borderId="19" xfId="63" applyNumberFormat="1" applyFont="1" applyFill="1" applyBorder="1" applyAlignment="1">
      <alignment horizontal="center" vertical="center" wrapText="1"/>
      <protection/>
    </xf>
    <xf numFmtId="168" fontId="3" fillId="20" borderId="25" xfId="63" applyNumberFormat="1" applyFont="1" applyFill="1" applyBorder="1" applyAlignment="1">
      <alignment horizontal="center" vertical="center" wrapText="1"/>
      <protection/>
    </xf>
    <xf numFmtId="0" fontId="3" fillId="0" borderId="50" xfId="63" applyFont="1" applyBorder="1" applyAlignment="1">
      <alignment/>
      <protection/>
    </xf>
    <xf numFmtId="0" fontId="3" fillId="0" borderId="29" xfId="63" applyFont="1" applyBorder="1">
      <alignment/>
      <protection/>
    </xf>
    <xf numFmtId="0" fontId="2" fillId="20" borderId="21" xfId="63" applyFont="1" applyFill="1" applyBorder="1">
      <alignment/>
      <protection/>
    </xf>
    <xf numFmtId="0" fontId="2" fillId="20" borderId="24" xfId="63" applyFont="1" applyFill="1" applyBorder="1">
      <alignment/>
      <protection/>
    </xf>
    <xf numFmtId="2" fontId="2" fillId="20" borderId="58" xfId="63" applyNumberFormat="1" applyFont="1" applyFill="1" applyBorder="1" applyAlignment="1">
      <alignment horizontal="left"/>
      <protection/>
    </xf>
    <xf numFmtId="2" fontId="2" fillId="0" borderId="59" xfId="63" applyNumberFormat="1" applyFont="1" applyFill="1" applyBorder="1" applyAlignment="1">
      <alignment horizontal="center"/>
      <protection/>
    </xf>
    <xf numFmtId="0" fontId="2" fillId="4" borderId="32" xfId="62" applyFont="1" applyFill="1" applyBorder="1" applyAlignment="1">
      <alignment vertical="center" wrapText="1"/>
      <protection/>
    </xf>
    <xf numFmtId="0" fontId="2" fillId="4" borderId="60" xfId="62" applyFont="1" applyFill="1" applyBorder="1" applyAlignment="1">
      <alignment vertical="center" wrapText="1"/>
      <protection/>
    </xf>
    <xf numFmtId="0" fontId="2" fillId="4" borderId="61" xfId="62" applyFont="1" applyFill="1" applyBorder="1" applyAlignment="1">
      <alignment vertical="center" wrapText="1"/>
      <protection/>
    </xf>
    <xf numFmtId="3" fontId="2" fillId="4" borderId="60" xfId="62" applyNumberFormat="1" applyFont="1" applyFill="1" applyBorder="1" applyAlignment="1">
      <alignment vertical="center" wrapText="1"/>
      <protection/>
    </xf>
    <xf numFmtId="0" fontId="2" fillId="4" borderId="60" xfId="62" applyFont="1" applyFill="1" applyBorder="1" applyAlignment="1">
      <alignment vertical="center"/>
      <protection/>
    </xf>
    <xf numFmtId="0" fontId="7" fillId="4" borderId="15" xfId="62" applyFont="1" applyFill="1" applyBorder="1" applyAlignment="1">
      <alignment horizontal="center" vertical="center" wrapText="1"/>
      <protection/>
    </xf>
    <xf numFmtId="0" fontId="7" fillId="4" borderId="13" xfId="62" applyFont="1" applyFill="1" applyBorder="1" applyAlignment="1">
      <alignment horizontal="center" vertical="center" wrapText="1"/>
      <protection/>
    </xf>
    <xf numFmtId="166" fontId="8" fillId="0" borderId="62" xfId="62" applyNumberFormat="1" applyFont="1" applyFill="1" applyBorder="1" applyAlignment="1">
      <alignment horizontal="center" vertical="center"/>
      <protection/>
    </xf>
    <xf numFmtId="3" fontId="8" fillId="0" borderId="63" xfId="62" applyNumberFormat="1" applyFont="1" applyFill="1" applyBorder="1" applyAlignment="1">
      <alignment horizontal="center" vertical="center"/>
      <protection/>
    </xf>
    <xf numFmtId="166" fontId="8" fillId="0" borderId="64" xfId="62" applyNumberFormat="1" applyFont="1" applyFill="1" applyBorder="1" applyAlignment="1">
      <alignment horizontal="center" vertical="center"/>
      <protection/>
    </xf>
    <xf numFmtId="0" fontId="2" fillId="4" borderId="45" xfId="63" applyFont="1" applyFill="1" applyBorder="1" applyAlignment="1">
      <alignment horizontal="center" vertical="center" wrapText="1"/>
      <protection/>
    </xf>
    <xf numFmtId="0" fontId="2" fillId="4" borderId="65" xfId="63" applyFont="1" applyFill="1" applyBorder="1" applyAlignment="1">
      <alignment horizontal="center" vertical="center" wrapText="1"/>
      <protection/>
    </xf>
    <xf numFmtId="0" fontId="2" fillId="4" borderId="66" xfId="63" applyFont="1" applyFill="1" applyBorder="1" applyAlignment="1">
      <alignment horizontal="center" vertical="center" wrapText="1"/>
      <protection/>
    </xf>
    <xf numFmtId="0" fontId="2" fillId="4" borderId="46" xfId="63" applyFont="1" applyFill="1" applyBorder="1" applyAlignment="1">
      <alignment horizontal="center" vertical="center" wrapText="1"/>
      <protection/>
    </xf>
    <xf numFmtId="0" fontId="2" fillId="4" borderId="67" xfId="63" applyFont="1" applyFill="1" applyBorder="1" applyAlignment="1">
      <alignment horizontal="center" vertical="center" wrapText="1"/>
      <protection/>
    </xf>
    <xf numFmtId="3" fontId="2" fillId="20" borderId="33" xfId="63" applyNumberFormat="1" applyFont="1" applyFill="1" applyBorder="1" applyAlignment="1">
      <alignment vertical="center"/>
      <protection/>
    </xf>
    <xf numFmtId="0" fontId="2" fillId="20" borderId="53" xfId="63" applyFont="1" applyFill="1" applyBorder="1" applyAlignment="1">
      <alignment vertical="center"/>
      <protection/>
    </xf>
    <xf numFmtId="3" fontId="1" fillId="0" borderId="68" xfId="63" applyNumberFormat="1" applyBorder="1" applyAlignment="1">
      <alignment horizontal="right" vertical="center"/>
      <protection/>
    </xf>
    <xf numFmtId="0" fontId="1" fillId="0" borderId="54" xfId="63" applyFont="1" applyBorder="1" applyAlignment="1">
      <alignment horizontal="left" vertical="center"/>
      <protection/>
    </xf>
    <xf numFmtId="0" fontId="1" fillId="0" borderId="54" xfId="63" applyBorder="1">
      <alignment/>
      <protection/>
    </xf>
    <xf numFmtId="0" fontId="1" fillId="0" borderId="28" xfId="63" applyBorder="1">
      <alignment/>
      <protection/>
    </xf>
    <xf numFmtId="3" fontId="1" fillId="0" borderId="36" xfId="63" applyNumberFormat="1" applyBorder="1" applyAlignment="1">
      <alignment horizontal="right" vertical="center"/>
      <protection/>
    </xf>
    <xf numFmtId="0" fontId="1" fillId="0" borderId="0" xfId="63" applyFont="1" applyBorder="1" applyAlignment="1">
      <alignment horizontal="left" vertical="center"/>
      <protection/>
    </xf>
    <xf numFmtId="0" fontId="1" fillId="0" borderId="50" xfId="63" applyBorder="1" applyAlignment="1">
      <alignment horizontal="left" vertical="center" wrapText="1"/>
      <protection/>
    </xf>
    <xf numFmtId="0" fontId="3" fillId="0" borderId="0" xfId="63" applyFont="1" applyBorder="1">
      <alignment/>
      <protection/>
    </xf>
    <xf numFmtId="3" fontId="1" fillId="0" borderId="51" xfId="63" applyNumberFormat="1" applyBorder="1" applyAlignment="1">
      <alignment horizontal="right" vertical="center"/>
      <protection/>
    </xf>
    <xf numFmtId="0" fontId="1" fillId="0" borderId="43" xfId="63" applyFont="1" applyBorder="1" applyAlignment="1">
      <alignment horizontal="left" vertical="center"/>
      <protection/>
    </xf>
    <xf numFmtId="0" fontId="3" fillId="0" borderId="43" xfId="63" applyFont="1" applyFill="1" applyBorder="1">
      <alignment/>
      <protection/>
    </xf>
    <xf numFmtId="0" fontId="3" fillId="0" borderId="29" xfId="63" applyFont="1" applyFill="1" applyBorder="1">
      <alignment/>
      <protection/>
    </xf>
    <xf numFmtId="2" fontId="2" fillId="0" borderId="69" xfId="63" applyNumberFormat="1" applyFont="1" applyFill="1" applyBorder="1" applyAlignment="1">
      <alignment horizontal="center"/>
      <protection/>
    </xf>
    <xf numFmtId="3" fontId="2" fillId="0" borderId="19" xfId="63" applyNumberFormat="1" applyFont="1" applyFill="1" applyBorder="1" applyAlignment="1">
      <alignment horizontal="right"/>
      <protection/>
    </xf>
    <xf numFmtId="11" fontId="2" fillId="0" borderId="19" xfId="63" applyNumberFormat="1" applyFont="1" applyFill="1" applyBorder="1" applyAlignment="1">
      <alignment horizontal="right"/>
      <protection/>
    </xf>
    <xf numFmtId="181" fontId="2" fillId="0" borderId="19" xfId="63" applyNumberFormat="1" applyFont="1" applyFill="1" applyBorder="1" applyAlignment="1" quotePrefix="1">
      <alignment horizontal="right"/>
      <protection/>
    </xf>
    <xf numFmtId="3" fontId="2" fillId="0" borderId="25" xfId="63" applyNumberFormat="1" applyFont="1" applyFill="1" applyBorder="1" applyAlignment="1">
      <alignment horizontal="right"/>
      <protection/>
    </xf>
    <xf numFmtId="3" fontId="8" fillId="15" borderId="32" xfId="62" applyNumberFormat="1" applyFont="1" applyFill="1" applyBorder="1" applyAlignment="1">
      <alignment horizontal="center" vertical="center"/>
      <protection/>
    </xf>
    <xf numFmtId="3" fontId="8" fillId="15" borderId="39" xfId="62" applyNumberFormat="1" applyFont="1" applyFill="1" applyBorder="1" applyAlignment="1">
      <alignment horizontal="center" vertical="center"/>
      <protection/>
    </xf>
    <xf numFmtId="0" fontId="3" fillId="0" borderId="50" xfId="63" applyFont="1" applyFill="1" applyBorder="1">
      <alignment/>
      <protection/>
    </xf>
    <xf numFmtId="191" fontId="7" fillId="4" borderId="27" xfId="62" applyNumberFormat="1" applyFont="1" applyFill="1" applyBorder="1" applyAlignment="1">
      <alignment horizontal="center" vertical="center" wrapText="1"/>
      <protection/>
    </xf>
    <xf numFmtId="0" fontId="7" fillId="4" borderId="27" xfId="62" applyFont="1" applyFill="1" applyBorder="1" applyAlignment="1">
      <alignment horizontal="center" vertical="center" wrapText="1"/>
      <protection/>
    </xf>
    <xf numFmtId="0" fontId="7" fillId="4" borderId="25" xfId="62" applyFont="1" applyFill="1" applyBorder="1" applyAlignment="1">
      <alignment horizontal="center" vertical="center" wrapText="1"/>
      <protection/>
    </xf>
    <xf numFmtId="0" fontId="7" fillId="4" borderId="23" xfId="62" applyFont="1" applyFill="1" applyBorder="1" applyAlignment="1">
      <alignment horizontal="center" vertical="center" wrapText="1"/>
      <protection/>
    </xf>
    <xf numFmtId="0" fontId="7" fillId="4" borderId="21" xfId="63" applyFont="1" applyFill="1" applyBorder="1" applyAlignment="1">
      <alignment horizontal="center" vertical="center" wrapText="1"/>
      <protection/>
    </xf>
    <xf numFmtId="0" fontId="2" fillId="4" borderId="19" xfId="63" applyFont="1" applyFill="1" applyBorder="1" applyAlignment="1">
      <alignment horizontal="center" vertical="center" wrapText="1"/>
      <protection/>
    </xf>
    <xf numFmtId="0" fontId="35" fillId="0" borderId="0" xfId="62" applyFont="1" applyAlignment="1">
      <alignment horizontal="left" vertical="center"/>
      <protection/>
    </xf>
    <xf numFmtId="3" fontId="12" fillId="20" borderId="32" xfId="63" applyNumberFormat="1" applyFont="1" applyFill="1" applyBorder="1" applyAlignment="1">
      <alignment horizontal="center" vertical="center"/>
      <protection/>
    </xf>
    <xf numFmtId="3" fontId="12" fillId="20" borderId="60" xfId="63" applyNumberFormat="1" applyFont="1" applyFill="1" applyBorder="1" applyAlignment="1">
      <alignment horizontal="center" vertical="center"/>
      <protection/>
    </xf>
    <xf numFmtId="3" fontId="12" fillId="20" borderId="61" xfId="63" applyNumberFormat="1" applyFont="1" applyFill="1" applyBorder="1" applyAlignment="1">
      <alignment horizontal="center" vertical="center"/>
      <protection/>
    </xf>
    <xf numFmtId="0" fontId="2" fillId="20" borderId="33" xfId="63" applyFont="1" applyFill="1" applyBorder="1" applyAlignment="1">
      <alignment horizontal="center" vertical="center"/>
      <protection/>
    </xf>
    <xf numFmtId="0" fontId="2" fillId="20" borderId="70" xfId="63" applyFont="1" applyFill="1" applyBorder="1" applyAlignment="1">
      <alignment horizontal="center" vertical="center"/>
      <protection/>
    </xf>
    <xf numFmtId="0" fontId="2" fillId="20" borderId="53" xfId="63" applyFont="1" applyFill="1" applyBorder="1" applyAlignment="1">
      <alignment horizontal="center" vertical="center"/>
      <protection/>
    </xf>
    <xf numFmtId="0" fontId="12" fillId="20" borderId="33" xfId="63" applyFont="1" applyFill="1" applyBorder="1" applyAlignment="1">
      <alignment horizontal="center" vertical="center" wrapText="1"/>
      <protection/>
    </xf>
    <xf numFmtId="0" fontId="12" fillId="20" borderId="70" xfId="63" applyFont="1" applyFill="1" applyBorder="1" applyAlignment="1">
      <alignment horizontal="center" vertical="center" wrapText="1"/>
      <protection/>
    </xf>
    <xf numFmtId="0" fontId="12" fillId="20" borderId="53" xfId="63" applyFont="1" applyFill="1" applyBorder="1" applyAlignment="1">
      <alignment horizontal="center" vertical="center" wrapText="1"/>
      <protection/>
    </xf>
    <xf numFmtId="0" fontId="2" fillId="15" borderId="32" xfId="62" applyFont="1" applyFill="1" applyBorder="1" applyAlignment="1">
      <alignment horizontal="center" vertical="center" wrapText="1"/>
      <protection/>
    </xf>
    <xf numFmtId="0" fontId="2" fillId="15" borderId="61" xfId="62" applyFont="1" applyFill="1" applyBorder="1" applyAlignment="1">
      <alignment horizontal="center" vertical="center" wrapText="1"/>
      <protection/>
    </xf>
    <xf numFmtId="0" fontId="2" fillId="4" borderId="31" xfId="63" applyFont="1" applyFill="1" applyBorder="1" applyAlignment="1">
      <alignment horizontal="center" vertical="center" wrapText="1"/>
      <protection/>
    </xf>
    <xf numFmtId="0" fontId="2" fillId="4" borderId="37" xfId="63" applyFont="1" applyFill="1" applyBorder="1" applyAlignment="1">
      <alignment horizontal="center" vertical="center" wrapText="1"/>
      <protection/>
    </xf>
    <xf numFmtId="0" fontId="2" fillId="4" borderId="49" xfId="63" applyFont="1" applyFill="1" applyBorder="1" applyAlignment="1">
      <alignment horizontal="center" vertical="center" wrapText="1"/>
      <protection/>
    </xf>
    <xf numFmtId="0" fontId="2" fillId="20" borderId="32" xfId="62" applyFont="1" applyFill="1" applyBorder="1" applyAlignment="1">
      <alignment horizontal="center" vertical="center"/>
      <protection/>
    </xf>
    <xf numFmtId="0" fontId="2" fillId="20" borderId="60" xfId="62" applyFont="1" applyFill="1" applyBorder="1" applyAlignment="1">
      <alignment horizontal="center" vertical="center"/>
      <protection/>
    </xf>
    <xf numFmtId="0" fontId="2" fillId="20" borderId="61" xfId="62" applyFont="1" applyFill="1" applyBorder="1" applyAlignment="1">
      <alignment horizontal="center" vertical="center"/>
      <protection/>
    </xf>
    <xf numFmtId="0" fontId="2" fillId="20" borderId="68" xfId="62" applyFont="1" applyFill="1" applyBorder="1" applyAlignment="1">
      <alignment horizontal="right" vertical="center"/>
      <protection/>
    </xf>
    <xf numFmtId="0" fontId="2" fillId="20" borderId="12" xfId="62" applyFont="1" applyFill="1" applyBorder="1" applyAlignment="1">
      <alignment horizontal="right" vertical="center"/>
      <protection/>
    </xf>
    <xf numFmtId="0" fontId="2" fillId="20" borderId="51" xfId="62" applyFont="1" applyFill="1" applyBorder="1" applyAlignment="1">
      <alignment horizontal="right" vertical="center"/>
      <protection/>
    </xf>
    <xf numFmtId="0" fontId="2" fillId="20" borderId="26" xfId="62" applyFont="1" applyFill="1" applyBorder="1" applyAlignment="1">
      <alignment horizontal="right" vertical="center"/>
      <protection/>
    </xf>
    <xf numFmtId="2" fontId="2" fillId="4" borderId="32" xfId="37" applyNumberFormat="1" applyFont="1" applyFill="1" applyBorder="1" applyAlignment="1">
      <alignment horizontal="center"/>
      <protection/>
    </xf>
    <xf numFmtId="2" fontId="2" fillId="4" borderId="60" xfId="37" applyNumberFormat="1" applyFont="1" applyFill="1" applyBorder="1" applyAlignment="1">
      <alignment horizontal="center"/>
      <protection/>
    </xf>
    <xf numFmtId="2" fontId="2" fillId="4" borderId="61" xfId="37" applyNumberFormat="1" applyFont="1" applyFill="1" applyBorder="1" applyAlignment="1">
      <alignment horizontal="center"/>
      <protection/>
    </xf>
    <xf numFmtId="0" fontId="12" fillId="20" borderId="62" xfId="63" applyFont="1" applyFill="1" applyBorder="1" applyAlignment="1">
      <alignment horizontal="left" vertical="center" wrapTex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" xfId="33"/>
    <cellStyle name="Comma [0]" xfId="34"/>
    <cellStyle name="Currency" xfId="35"/>
    <cellStyle name="Currency [0]" xfId="36"/>
    <cellStyle name="Normal_Int2. Figure 9-18 (web ver. 0.99)" xfId="37"/>
    <cellStyle name="Percent" xfId="38"/>
    <cellStyle name="강조색1" xfId="39"/>
    <cellStyle name="강조색2" xfId="40"/>
    <cellStyle name="강조색3" xfId="41"/>
    <cellStyle name="강조색4" xfId="42"/>
    <cellStyle name="강조색5" xfId="43"/>
    <cellStyle name="강조색6" xfId="44"/>
    <cellStyle name="경고문" xfId="45"/>
    <cellStyle name="계산" xfId="46"/>
    <cellStyle name="나쁨" xfId="47"/>
    <cellStyle name="메모" xfId="48"/>
    <cellStyle name="보통" xfId="49"/>
    <cellStyle name="설명 텍스트" xfId="50"/>
    <cellStyle name="셀 확인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표준 2" xfId="62"/>
    <cellStyle name="표준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80"/>
                </a:solidFill>
              </a:rPr>
              <a:t>Boost, Maintenance, and De-Orbit Delta-V as a Function of Altitude</a:t>
            </a:r>
          </a:p>
        </c:rich>
      </c:tx>
      <c:layout>
        <c:manualLayout>
          <c:xMode val="factor"/>
          <c:yMode val="factor"/>
          <c:x val="-0.06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7925"/>
          <c:w val="0.926"/>
          <c:h val="0.84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'Fig. and Boost &amp; De-Orbit'!$A$64:$B$64</c:f>
              <c:strCache>
                <c:ptCount val="1"/>
                <c:pt idx="0">
                  <c:v>1 Year Life, Solar Min, No Plane Change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and Boost &amp; De-Orbit'!$P$10:$P$140</c:f>
              <c:numCache/>
            </c:numRef>
          </c:xVal>
          <c:yVal>
            <c:numRef>
              <c:f>'Fig. and Boost &amp; De-Orbit'!$Q$10:$Q$140</c:f>
              <c:numCache>
                <c:ptCount val="131"/>
                <c:pt idx="0">
                  <c:v>2125.3222493311596</c:v>
                </c:pt>
                <c:pt idx="1">
                  <c:v>1553.4148909264693</c:v>
                </c:pt>
                <c:pt idx="2">
                  <c:v>1143.6167782628204</c:v>
                </c:pt>
                <c:pt idx="3">
                  <c:v>850.6649342381323</c:v>
                </c:pt>
                <c:pt idx="4">
                  <c:v>641.9329635312574</c:v>
                </c:pt>
                <c:pt idx="5">
                  <c:v>493.90310407214014</c:v>
                </c:pt>
                <c:pt idx="6">
                  <c:v>404.52602161658274</c:v>
                </c:pt>
                <c:pt idx="7">
                  <c:v>338.90757420777317</c:v>
                </c:pt>
                <c:pt idx="8">
                  <c:v>291.2845976867179</c:v>
                </c:pt>
                <c:pt idx="9">
                  <c:v>257.2907433093369</c:v>
                </c:pt>
                <c:pt idx="10">
                  <c:v>233.61792866557073</c:v>
                </c:pt>
                <c:pt idx="11">
                  <c:v>220.23806312450216</c:v>
                </c:pt>
                <c:pt idx="12">
                  <c:v>211.63368740022574</c:v>
                </c:pt>
                <c:pt idx="13">
                  <c:v>206.7601186962096</c:v>
                </c:pt>
                <c:pt idx="14">
                  <c:v>204.80026632975182</c:v>
                </c:pt>
                <c:pt idx="15">
                  <c:v>205.11505083269793</c:v>
                </c:pt>
                <c:pt idx="16">
                  <c:v>207.69627962406548</c:v>
                </c:pt>
                <c:pt idx="17">
                  <c:v>211.4553406387197</c:v>
                </c:pt>
                <c:pt idx="18">
                  <c:v>216.15124077928016</c:v>
                </c:pt>
                <c:pt idx="19">
                  <c:v>221.59149397406836</c:v>
                </c:pt>
                <c:pt idx="20">
                  <c:v>227.62236004741635</c:v>
                </c:pt>
                <c:pt idx="21">
                  <c:v>234.24195103069647</c:v>
                </c:pt>
                <c:pt idx="22">
                  <c:v>241.18416343056333</c:v>
                </c:pt>
                <c:pt idx="23">
                  <c:v>248.38445863451383</c:v>
                </c:pt>
                <c:pt idx="24">
                  <c:v>255.79048606603476</c:v>
                </c:pt>
                <c:pt idx="25">
                  <c:v>263.35978370830287</c:v>
                </c:pt>
                <c:pt idx="26">
                  <c:v>271.0979183767461</c:v>
                </c:pt>
                <c:pt idx="27">
                  <c:v>278.92233537169295</c:v>
                </c:pt>
                <c:pt idx="28">
                  <c:v>286.8143942063364</c:v>
                </c:pt>
                <c:pt idx="29">
                  <c:v>294.7587620184177</c:v>
                </c:pt>
                <c:pt idx="30">
                  <c:v>302.7428286124502</c:v>
                </c:pt>
                <c:pt idx="31">
                  <c:v>310.77276186377895</c:v>
                </c:pt>
                <c:pt idx="32">
                  <c:v>318.81786719024876</c:v>
                </c:pt>
                <c:pt idx="33">
                  <c:v>326.8725789396826</c:v>
                </c:pt>
                <c:pt idx="34">
                  <c:v>334.9322540268088</c:v>
                </c:pt>
                <c:pt idx="35">
                  <c:v>342.99302067243934</c:v>
                </c:pt>
                <c:pt idx="36">
                  <c:v>351.0599929585447</c:v>
                </c:pt>
                <c:pt idx="37">
                  <c:v>359.1195416058049</c:v>
                </c:pt>
                <c:pt idx="38">
                  <c:v>367.1700380769634</c:v>
                </c:pt>
                <c:pt idx="39">
                  <c:v>375.2101038878947</c:v>
                </c:pt>
                <c:pt idx="40">
                  <c:v>383.2385735707958</c:v>
                </c:pt>
                <c:pt idx="41">
                  <c:v>391.2590324402599</c:v>
                </c:pt>
                <c:pt idx="42">
                  <c:v>399.26481905430694</c:v>
                </c:pt>
                <c:pt idx="43">
                  <c:v>407.2554977907754</c:v>
                </c:pt>
                <c:pt idx="44">
                  <c:v>415.23069670988133</c:v>
                </c:pt>
                <c:pt idx="45">
                  <c:v>423.1900993364197</c:v>
                </c:pt>
                <c:pt idx="46">
                  <c:v>431.1359434221363</c:v>
                </c:pt>
                <c:pt idx="47">
                  <c:v>439.06490640427984</c:v>
                </c:pt>
                <c:pt idx="48">
                  <c:v>446.97690345963736</c:v>
                </c:pt>
                <c:pt idx="49">
                  <c:v>454.8718651132647</c:v>
                </c:pt>
                <c:pt idx="50">
                  <c:v>462.74973556378467</c:v>
                </c:pt>
                <c:pt idx="51">
                  <c:v>470.6118018032259</c:v>
                </c:pt>
                <c:pt idx="52">
                  <c:v>478.45644155454005</c:v>
                </c:pt>
                <c:pt idx="53">
                  <c:v>486.28366960715266</c:v>
                </c:pt>
                <c:pt idx="54">
                  <c:v>494.0935043875667</c:v>
                </c:pt>
                <c:pt idx="55">
                  <c:v>501.8859676194442</c:v>
                </c:pt>
                <c:pt idx="56">
                  <c:v>509.66175847350087</c:v>
                </c:pt>
                <c:pt idx="57">
                  <c:v>517.420122812473</c:v>
                </c:pt>
                <c:pt idx="58">
                  <c:v>525.1611032968567</c:v>
                </c:pt>
                <c:pt idx="59">
                  <c:v>532.8847434335153</c:v>
                </c:pt>
                <c:pt idx="60">
                  <c:v>540.5910874979606</c:v>
                </c:pt>
                <c:pt idx="61">
                  <c:v>548.2805109827902</c:v>
                </c:pt>
                <c:pt idx="62">
                  <c:v>555.9526854799856</c:v>
                </c:pt>
                <c:pt idx="63">
                  <c:v>563.6076614631962</c:v>
                </c:pt>
                <c:pt idx="64">
                  <c:v>571.2454895368411</c:v>
                </c:pt>
                <c:pt idx="65">
                  <c:v>578.8662204144096</c:v>
                </c:pt>
                <c:pt idx="66">
                  <c:v>586.4700664640291</c:v>
                </c:pt>
                <c:pt idx="67">
                  <c:v>594.0568987750858</c:v>
                </c:pt>
                <c:pt idx="68">
                  <c:v>601.6267698150202</c:v>
                </c:pt>
                <c:pt idx="69">
                  <c:v>609.179731970048</c:v>
                </c:pt>
                <c:pt idx="70">
                  <c:v>616.7158375378615</c:v>
                </c:pt>
                <c:pt idx="71">
                  <c:v>624.2352204789344</c:v>
                </c:pt>
                <c:pt idx="72">
                  <c:v>631.7378429416757</c:v>
                </c:pt>
                <c:pt idx="73">
                  <c:v>639.223757535545</c:v>
                </c:pt>
                <c:pt idx="74">
                  <c:v>646.6930167151576</c:v>
                </c:pt>
                <c:pt idx="75">
                  <c:v>654.145672777612</c:v>
                </c:pt>
                <c:pt idx="76">
                  <c:v>661.5818219230957</c:v>
                </c:pt>
                <c:pt idx="77">
                  <c:v>669.0014680189055</c:v>
                </c:pt>
                <c:pt idx="78">
                  <c:v>676.4046631539902</c:v>
                </c:pt>
                <c:pt idx="79">
                  <c:v>683.7914592336774</c:v>
                </c:pt>
                <c:pt idx="80">
                  <c:v>691.1619079787976</c:v>
                </c:pt>
                <c:pt idx="81">
                  <c:v>698.5160609249052</c:v>
                </c:pt>
                <c:pt idx="82">
                  <c:v>705.8539694215884</c:v>
                </c:pt>
                <c:pt idx="83">
                  <c:v>713.1756846318355</c:v>
                </c:pt>
                <c:pt idx="84">
                  <c:v>720.4812575315044</c:v>
                </c:pt>
                <c:pt idx="85">
                  <c:v>727.7707389088339</c:v>
                </c:pt>
                <c:pt idx="86">
                  <c:v>735.0441793640626</c:v>
                </c:pt>
                <c:pt idx="87">
                  <c:v>742.3016293090749</c:v>
                </c:pt>
                <c:pt idx="88">
                  <c:v>749.5431389671256</c:v>
                </c:pt>
                <c:pt idx="89">
                  <c:v>756.7687583726276</c:v>
                </c:pt>
                <c:pt idx="90">
                  <c:v>763.978537370989</c:v>
                </c:pt>
                <c:pt idx="91">
                  <c:v>771.1725256185008</c:v>
                </c:pt>
                <c:pt idx="92">
                  <c:v>778.3507725822817</c:v>
                </c:pt>
                <c:pt idx="93">
                  <c:v>785.513327540262</c:v>
                </c:pt>
                <c:pt idx="94">
                  <c:v>792.6602395812381</c:v>
                </c:pt>
                <c:pt idx="95">
                  <c:v>799.7915576049119</c:v>
                </c:pt>
                <c:pt idx="96">
                  <c:v>806.907330322057</c:v>
                </c:pt>
                <c:pt idx="97">
                  <c:v>814.0076062546402</c:v>
                </c:pt>
                <c:pt idx="98">
                  <c:v>821.0924337360262</c:v>
                </c:pt>
                <c:pt idx="99">
                  <c:v>828.1618609112212</c:v>
                </c:pt>
                <c:pt idx="100">
                  <c:v>835.2159357371133</c:v>
                </c:pt>
                <c:pt idx="101">
                  <c:v>842.2547059827874</c:v>
                </c:pt>
                <c:pt idx="102">
                  <c:v>849.2782192298251</c:v>
                </c:pt>
                <c:pt idx="103">
                  <c:v>856.2865228726811</c:v>
                </c:pt>
                <c:pt idx="104">
                  <c:v>863.2796641190453</c:v>
                </c:pt>
                <c:pt idx="105">
                  <c:v>870.2576899902473</c:v>
                </c:pt>
                <c:pt idx="106">
                  <c:v>877.2206473216904</c:v>
                </c:pt>
                <c:pt idx="107">
                  <c:v>884.1685827632892</c:v>
                </c:pt>
                <c:pt idx="108">
                  <c:v>891.1015427799576</c:v>
                </c:pt>
                <c:pt idx="109">
                  <c:v>898.019573652077</c:v>
                </c:pt>
                <c:pt idx="110">
                  <c:v>904.9227214760208</c:v>
                </c:pt>
                <c:pt idx="111">
                  <c:v>911.8110321646727</c:v>
                </c:pt>
                <c:pt idx="112">
                  <c:v>918.6845514479776</c:v>
                </c:pt>
                <c:pt idx="113">
                  <c:v>925.5433248734948</c:v>
                </c:pt>
                <c:pt idx="114">
                  <c:v>932.387397806968</c:v>
                </c:pt>
                <c:pt idx="115">
                  <c:v>939.2168154329189</c:v>
                </c:pt>
                <c:pt idx="116">
                  <c:v>946.0316227552463</c:v>
                </c:pt>
                <c:pt idx="117">
                  <c:v>952.8318645978338</c:v>
                </c:pt>
                <c:pt idx="118">
                  <c:v>959.6175856051761</c:v>
                </c:pt>
                <c:pt idx="119">
                  <c:v>966.3888302430144</c:v>
                </c:pt>
                <c:pt idx="120">
                  <c:v>973.1456427989817</c:v>
                </c:pt>
                <c:pt idx="121">
                  <c:v>979.8880673832424</c:v>
                </c:pt>
                <c:pt idx="122">
                  <c:v>986.6161479291698</c:v>
                </c:pt>
                <c:pt idx="123">
                  <c:v>993.3299281940159</c:v>
                </c:pt>
                <c:pt idx="124">
                  <c:v>1000.0294517595692</c:v>
                </c:pt>
                <c:pt idx="125">
                  <c:v>1006.7147620328581</c:v>
                </c:pt>
                <c:pt idx="126">
                  <c:v>1013.385902246827</c:v>
                </c:pt>
                <c:pt idx="127">
                  <c:v>1020.0429154610457</c:v>
                </c:pt>
                <c:pt idx="128">
                  <c:v>1026.685844562392</c:v>
                </c:pt>
                <c:pt idx="129">
                  <c:v>1033.3147322657715</c:v>
                </c:pt>
                <c:pt idx="130">
                  <c:v>1039.9296211148212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'Fig. and Boost &amp; De-Orbit'!$A$65:$B$65</c:f>
              <c:strCache>
                <c:ptCount val="1"/>
                <c:pt idx="0">
                  <c:v>1 Year Life, Solar Max, No Plane Change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and Boost &amp; De-Orbit'!$P$10:$P$140</c:f>
              <c:numCache/>
            </c:numRef>
          </c:xVal>
          <c:yVal>
            <c:numRef>
              <c:f>'Fig. and Boost &amp; De-Orbit'!$R$10:$R$140</c:f>
              <c:numCache>
                <c:ptCount val="131"/>
                <c:pt idx="0">
                  <c:v>3713.202052427146</c:v>
                </c:pt>
                <c:pt idx="1">
                  <c:v>2941.961879820707</c:v>
                </c:pt>
                <c:pt idx="2">
                  <c:v>2336.601382887804</c:v>
                </c:pt>
                <c:pt idx="3">
                  <c:v>1861.8373911233984</c:v>
                </c:pt>
                <c:pt idx="4">
                  <c:v>1489.8908949331844</c:v>
                </c:pt>
                <c:pt idx="5">
                  <c:v>1198.8909828633982</c:v>
                </c:pt>
                <c:pt idx="6">
                  <c:v>1008.6827828760245</c:v>
                </c:pt>
                <c:pt idx="7">
                  <c:v>854.1186705692621</c:v>
                </c:pt>
                <c:pt idx="8">
                  <c:v>728.8048670196772</c:v>
                </c:pt>
                <c:pt idx="9">
                  <c:v>627.4939082958115</c:v>
                </c:pt>
                <c:pt idx="10">
                  <c:v>545.8791192896493</c:v>
                </c:pt>
                <c:pt idx="11">
                  <c:v>488.40917046781027</c:v>
                </c:pt>
                <c:pt idx="12">
                  <c:v>441.49219941631895</c:v>
                </c:pt>
                <c:pt idx="13">
                  <c:v>403.436991124221</c:v>
                </c:pt>
                <c:pt idx="14">
                  <c:v>372.8228767184005</c:v>
                </c:pt>
                <c:pt idx="15">
                  <c:v>348.4564527327896</c:v>
                </c:pt>
                <c:pt idx="16">
                  <c:v>331.5839945276177</c:v>
                </c:pt>
                <c:pt idx="17">
                  <c:v>318.42458593113344</c:v>
                </c:pt>
                <c:pt idx="18">
                  <c:v>308.42971833051234</c:v>
                </c:pt>
                <c:pt idx="19">
                  <c:v>301.1314992559841</c:v>
                </c:pt>
                <c:pt idx="20">
                  <c:v>296.1308044471722</c:v>
                </c:pt>
                <c:pt idx="21">
                  <c:v>293.83006514210115</c:v>
                </c:pt>
                <c:pt idx="22">
                  <c:v>292.9847508107151</c:v>
                </c:pt>
                <c:pt idx="23">
                  <c:v>293.3921846114028</c:v>
                </c:pt>
                <c:pt idx="24">
                  <c:v>294.8775547633173</c:v>
                </c:pt>
                <c:pt idx="25">
                  <c:v>297.2900843724467</c:v>
                </c:pt>
                <c:pt idx="26">
                  <c:v>300.7701031620422</c:v>
                </c:pt>
                <c:pt idx="27">
                  <c:v>304.8627353045054</c:v>
                </c:pt>
                <c:pt idx="28">
                  <c:v>309.48576029439613</c:v>
                </c:pt>
                <c:pt idx="29">
                  <c:v>314.5676700796638</c:v>
                </c:pt>
                <c:pt idx="30">
                  <c:v>320.04627425496284</c:v>
                </c:pt>
                <c:pt idx="31">
                  <c:v>325.97626653476016</c:v>
                </c:pt>
                <c:pt idx="32">
                  <c:v>332.1741545376457</c:v>
                </c:pt>
                <c:pt idx="33">
                  <c:v>338.6043155302132</c:v>
                </c:pt>
                <c:pt idx="34">
                  <c:v>345.2355634218665</c:v>
                </c:pt>
                <c:pt idx="35">
                  <c:v>352.04059707667653</c:v>
                </c:pt>
                <c:pt idx="36">
                  <c:v>359.0430437103081</c:v>
                </c:pt>
                <c:pt idx="37">
                  <c:v>366.16287970764574</c:v>
                </c:pt>
                <c:pt idx="38">
                  <c:v>373.3839085751257</c:v>
                </c:pt>
                <c:pt idx="39">
                  <c:v>380.69187422288826</c:v>
                </c:pt>
                <c:pt idx="40">
                  <c:v>388.0742293112306</c:v>
                </c:pt>
                <c:pt idx="41">
                  <c:v>395.54276688252867</c:v>
                </c:pt>
                <c:pt idx="42">
                  <c:v>403.05958807017095</c:v>
                </c:pt>
                <c:pt idx="43">
                  <c:v>410.6170810966985</c:v>
                </c:pt>
                <c:pt idx="44">
                  <c:v>418.20851519602627</c:v>
                </c:pt>
                <c:pt idx="45">
                  <c:v>425.8279393925994</c:v>
                </c:pt>
                <c:pt idx="46">
                  <c:v>433.48210437824315</c:v>
                </c:pt>
                <c:pt idx="47">
                  <c:v>441.1516436105128</c:v>
                </c:pt>
                <c:pt idx="48">
                  <c:v>448.83290496620947</c:v>
                </c:pt>
                <c:pt idx="49">
                  <c:v>456.5226462374123</c:v>
                </c:pt>
                <c:pt idx="50">
                  <c:v>464.2179898105154</c:v>
                </c:pt>
                <c:pt idx="51">
                  <c:v>471.92326546887153</c:v>
                </c:pt>
                <c:pt idx="52">
                  <c:v>479.62783597513163</c:v>
                </c:pt>
                <c:pt idx="53">
                  <c:v>487.32993467034817</c:v>
                </c:pt>
                <c:pt idx="54">
                  <c:v>495.02798816953657</c:v>
                </c:pt>
                <c:pt idx="55">
                  <c:v>502.72059584749604</c:v>
                </c:pt>
                <c:pt idx="56">
                  <c:v>510.4106591577713</c:v>
                </c:pt>
                <c:pt idx="57">
                  <c:v>518.0920631693355</c:v>
                </c:pt>
                <c:pt idx="58">
                  <c:v>525.7639565719969</c:v>
                </c:pt>
                <c:pt idx="59">
                  <c:v>533.4255798760845</c:v>
                </c:pt>
                <c:pt idx="60">
                  <c:v>541.0762560892268</c:v>
                </c:pt>
                <c:pt idx="61">
                  <c:v>548.7181273017346</c:v>
                </c:pt>
                <c:pt idx="62">
                  <c:v>556.3473713820047</c:v>
                </c:pt>
                <c:pt idx="63">
                  <c:v>563.963591831963</c:v>
                </c:pt>
                <c:pt idx="64">
                  <c:v>571.5664353797907</c:v>
                </c:pt>
                <c:pt idx="65">
                  <c:v>579.1555878105785</c:v>
                </c:pt>
                <c:pt idx="66">
                  <c:v>586.7326041650725</c:v>
                </c:pt>
                <c:pt idx="67">
                  <c:v>594.2950626914909</c:v>
                </c:pt>
                <c:pt idx="68">
                  <c:v>601.8427926469539</c:v>
                </c:pt>
                <c:pt idx="69">
                  <c:v>609.3756434135829</c:v>
                </c:pt>
                <c:pt idx="70">
                  <c:v>616.893482666058</c:v>
                </c:pt>
                <c:pt idx="71">
                  <c:v>624.3974644888419</c:v>
                </c:pt>
                <c:pt idx="72">
                  <c:v>631.8859984125595</c:v>
                </c:pt>
                <c:pt idx="73">
                  <c:v>639.3590262041547</c:v>
                </c:pt>
                <c:pt idx="74">
                  <c:v>646.8164987893072</c:v>
                </c:pt>
                <c:pt idx="75">
                  <c:v>654.2583754692928</c:v>
                </c:pt>
                <c:pt idx="76">
                  <c:v>661.6855142010191</c:v>
                </c:pt>
                <c:pt idx="77">
                  <c:v>669.0968556783763</c:v>
                </c:pt>
                <c:pt idx="78">
                  <c:v>676.4923973111327</c:v>
                </c:pt>
                <c:pt idx="79">
                  <c:v>683.8721405359878</c:v>
                </c:pt>
                <c:pt idx="80">
                  <c:v>691.2360904925335</c:v>
                </c:pt>
                <c:pt idx="81">
                  <c:v>698.5842557240708</c:v>
                </c:pt>
                <c:pt idx="82">
                  <c:v>705.9166479013793</c:v>
                </c:pt>
                <c:pt idx="83">
                  <c:v>713.2332815676587</c:v>
                </c:pt>
                <c:pt idx="84">
                  <c:v>720.5341739030699</c:v>
                </c:pt>
                <c:pt idx="85">
                  <c:v>727.819344507323</c:v>
                </c:pt>
                <c:pt idx="86">
                  <c:v>735.0888151989994</c:v>
                </c:pt>
                <c:pt idx="87">
                  <c:v>742.3426098302547</c:v>
                </c:pt>
                <c:pt idx="88">
                  <c:v>749.5807541157783</c:v>
                </c:pt>
                <c:pt idx="89">
                  <c:v>756.8032754749074</c:v>
                </c:pt>
                <c:pt idx="90">
                  <c:v>764.0102028858817</c:v>
                </c:pt>
                <c:pt idx="91">
                  <c:v>771.2015667513115</c:v>
                </c:pt>
                <c:pt idx="92">
                  <c:v>778.3773987740129</c:v>
                </c:pt>
                <c:pt idx="93">
                  <c:v>785.5377318424013</c:v>
                </c:pt>
                <c:pt idx="94">
                  <c:v>792.6825999247454</c:v>
                </c:pt>
                <c:pt idx="95">
                  <c:v>799.8120379715243</c:v>
                </c:pt>
                <c:pt idx="96">
                  <c:v>806.9260818254066</c:v>
                </c:pt>
                <c:pt idx="97">
                  <c:v>814.0247681381057</c:v>
                </c:pt>
                <c:pt idx="98">
                  <c:v>821.1081342937089</c:v>
                </c:pt>
                <c:pt idx="99">
                  <c:v>828.1762183379481</c:v>
                </c:pt>
                <c:pt idx="100">
                  <c:v>835.2290589129159</c:v>
                </c:pt>
                <c:pt idx="101">
                  <c:v>842.266695196887</c:v>
                </c:pt>
                <c:pt idx="102">
                  <c:v>849.2891668487722</c:v>
                </c:pt>
                <c:pt idx="103">
                  <c:v>856.2965139569377</c:v>
                </c:pt>
                <c:pt idx="104">
                  <c:v>863.2887769919727</c:v>
                </c:pt>
                <c:pt idx="105">
                  <c:v>870.2659967631547</c:v>
                </c:pt>
                <c:pt idx="106">
                  <c:v>877.2282143783237</c:v>
                </c:pt>
                <c:pt idx="107">
                  <c:v>884.1754712068775</c:v>
                </c:pt>
                <c:pt idx="108">
                  <c:v>891.1078088456961</c:v>
                </c:pt>
                <c:pt idx="109">
                  <c:v>898.0252690877048</c:v>
                </c:pt>
                <c:pt idx="110">
                  <c:v>904.927893892949</c:v>
                </c:pt>
                <c:pt idx="111">
                  <c:v>911.8157253619279</c:v>
                </c:pt>
                <c:pt idx="112">
                  <c:v>918.6888057110529</c:v>
                </c:pt>
                <c:pt idx="113">
                  <c:v>925.5471772500422</c:v>
                </c:pt>
                <c:pt idx="114">
                  <c:v>932.390882361113</c:v>
                </c:pt>
                <c:pt idx="115">
                  <c:v>939.2199634798462</c:v>
                </c:pt>
                <c:pt idx="116">
                  <c:v>946.0344630775757</c:v>
                </c:pt>
                <c:pt idx="117">
                  <c:v>952.8344236451903</c:v>
                </c:pt>
                <c:pt idx="118">
                  <c:v>959.6198876782498</c:v>
                </c:pt>
                <c:pt idx="119">
                  <c:v>966.3908976633071</c:v>
                </c:pt>
                <c:pt idx="120">
                  <c:v>973.1474960653438</c:v>
                </c:pt>
                <c:pt idx="121">
                  <c:v>979.8897253162199</c:v>
                </c:pt>
                <c:pt idx="122">
                  <c:v>986.6176278041031</c:v>
                </c:pt>
                <c:pt idx="123">
                  <c:v>993.3312458637589</c:v>
                </c:pt>
                <c:pt idx="124">
                  <c:v>1000.0306217676306</c:v>
                </c:pt>
                <c:pt idx="125">
                  <c:v>1006.7157977177055</c:v>
                </c:pt>
                <c:pt idx="126">
                  <c:v>1013.386815838038</c:v>
                </c:pt>
                <c:pt idx="127">
                  <c:v>1020.0437181679353</c:v>
                </c:pt>
                <c:pt idx="128">
                  <c:v>1026.6865466556997</c:v>
                </c:pt>
                <c:pt idx="129">
                  <c:v>1033.3153431529463</c:v>
                </c:pt>
                <c:pt idx="130">
                  <c:v>1039.9301494093997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'Fig. and Boost &amp; De-Orbit'!$A$66:$B$66</c:f>
              <c:strCache>
                <c:ptCount val="1"/>
                <c:pt idx="0">
                  <c:v>1 Year Life, Solar Min, Plane Change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and Boost &amp; De-Orbit'!$P$10:$P$140</c:f>
              <c:numCache/>
            </c:numRef>
          </c:xVal>
          <c:yVal>
            <c:numRef>
              <c:f>'Fig. and Boost &amp; De-Orbit'!$S$10:$S$140</c:f>
              <c:numCache>
                <c:ptCount val="131"/>
                <c:pt idx="0">
                  <c:v>6154.751317975299</c:v>
                </c:pt>
                <c:pt idx="1">
                  <c:v>5576.066592559363</c:v>
                </c:pt>
                <c:pt idx="2">
                  <c:v>5159.50995674749</c:v>
                </c:pt>
                <c:pt idx="3">
                  <c:v>4859.818359955895</c:v>
                </c:pt>
                <c:pt idx="4">
                  <c:v>4644.3653337602245</c:v>
                </c:pt>
                <c:pt idx="5">
                  <c:v>4489.633043363255</c:v>
                </c:pt>
                <c:pt idx="6">
                  <c:v>4393.5720821671675</c:v>
                </c:pt>
                <c:pt idx="7">
                  <c:v>4321.28823623266</c:v>
                </c:pt>
                <c:pt idx="8">
                  <c:v>4267.018269786947</c:v>
                </c:pt>
                <c:pt idx="9">
                  <c:v>4226.39576283847</c:v>
                </c:pt>
                <c:pt idx="10">
                  <c:v>4196.112562093614</c:v>
                </c:pt>
                <c:pt idx="11">
                  <c:v>4176.140506399458</c:v>
                </c:pt>
                <c:pt idx="12">
                  <c:v>4160.962066307325</c:v>
                </c:pt>
                <c:pt idx="13">
                  <c:v>4149.532489214798</c:v>
                </c:pt>
                <c:pt idx="14">
                  <c:v>4141.034614987882</c:v>
                </c:pt>
                <c:pt idx="15">
                  <c:v>4134.829295059434</c:v>
                </c:pt>
                <c:pt idx="16">
                  <c:v>4130.908268099502</c:v>
                </c:pt>
                <c:pt idx="17">
                  <c:v>4128.18285364177</c:v>
                </c:pt>
                <c:pt idx="18">
                  <c:v>4126.411990533233</c:v>
                </c:pt>
                <c:pt idx="19">
                  <c:v>4125.403124989902</c:v>
                </c:pt>
                <c:pt idx="20">
                  <c:v>4125.002449464931</c:v>
                </c:pt>
                <c:pt idx="21">
                  <c:v>4125.208008957475</c:v>
                </c:pt>
                <c:pt idx="22">
                  <c:v>4125.75363327875</c:v>
                </c:pt>
                <c:pt idx="23">
                  <c:v>4126.574717455452</c:v>
                </c:pt>
                <c:pt idx="24">
                  <c:v>4127.618844882774</c:v>
                </c:pt>
                <c:pt idx="25">
                  <c:v>4128.843487845992</c:v>
                </c:pt>
                <c:pt idx="26">
                  <c:v>4130.2541477909335</c:v>
                </c:pt>
                <c:pt idx="27">
                  <c:v>4131.7682049745445</c:v>
                </c:pt>
                <c:pt idx="28">
                  <c:v>4133.366954190769</c:v>
                </c:pt>
                <c:pt idx="29">
                  <c:v>4135.034998180221</c:v>
                </c:pt>
                <c:pt idx="30">
                  <c:v>4136.75966267034</c:v>
                </c:pt>
                <c:pt idx="31">
                  <c:v>4138.547051777456</c:v>
                </c:pt>
                <c:pt idx="32">
                  <c:v>4140.366407476439</c:v>
                </c:pt>
                <c:pt idx="33">
                  <c:v>4142.212100986211</c:v>
                </c:pt>
                <c:pt idx="34">
                  <c:v>4144.079426404684</c:v>
                </c:pt>
                <c:pt idx="35">
                  <c:v>4145.964449445997</c:v>
                </c:pt>
                <c:pt idx="36">
                  <c:v>4147.8722219936335</c:v>
                </c:pt>
                <c:pt idx="37">
                  <c:v>4149.789052876058</c:v>
                </c:pt>
                <c:pt idx="38">
                  <c:v>4151.7132519681645</c:v>
                </c:pt>
                <c:pt idx="39">
                  <c:v>4153.643379500433</c:v>
                </c:pt>
                <c:pt idx="40">
                  <c:v>4155.57820902025</c:v>
                </c:pt>
                <c:pt idx="41">
                  <c:v>4157.521265156105</c:v>
                </c:pt>
                <c:pt idx="42">
                  <c:v>4159.465826076784</c:v>
                </c:pt>
                <c:pt idx="43">
                  <c:v>4161.411396065898</c:v>
                </c:pt>
                <c:pt idx="44">
                  <c:v>4163.357543382643</c:v>
                </c:pt>
                <c:pt idx="45">
                  <c:v>4165.303892042165</c:v>
                </c:pt>
                <c:pt idx="46">
                  <c:v>4167.252620576156</c:v>
                </c:pt>
                <c:pt idx="47">
                  <c:v>4169.200347489607</c:v>
                </c:pt>
                <c:pt idx="48">
                  <c:v>4171.146929313082</c:v>
                </c:pt>
                <c:pt idx="49">
                  <c:v>4173.092238209681</c:v>
                </c:pt>
                <c:pt idx="50">
                  <c:v>4175.036160298607</c:v>
                </c:pt>
                <c:pt idx="51">
                  <c:v>4176.979924773254</c:v>
                </c:pt>
                <c:pt idx="52">
                  <c:v>4178.921851837036</c:v>
                </c:pt>
                <c:pt idx="53">
                  <c:v>4180.861899037205</c:v>
                </c:pt>
                <c:pt idx="54">
                  <c:v>4182.80002783378</c:v>
                </c:pt>
                <c:pt idx="55">
                  <c:v>4184.736203257938</c:v>
                </c:pt>
                <c:pt idx="56">
                  <c:v>4186.671068060244</c:v>
                </c:pt>
                <c:pt idx="57">
                  <c:v>4188.603811953969</c:v>
                </c:pt>
                <c:pt idx="58">
                  <c:v>4190.53442171918</c:v>
                </c:pt>
                <c:pt idx="59">
                  <c:v>4192.46288524972</c:v>
                </c:pt>
                <c:pt idx="60">
                  <c:v>4194.389191473876</c:v>
                </c:pt>
                <c:pt idx="61">
                  <c:v>4196.3136608011955</c:v>
                </c:pt>
                <c:pt idx="62">
                  <c:v>4198.23591000321</c:v>
                </c:pt>
                <c:pt idx="63">
                  <c:v>4200.155934994121</c:v>
                </c:pt>
                <c:pt idx="64">
                  <c:v>4202.0737320783455</c:v>
                </c:pt>
                <c:pt idx="65">
                  <c:v>4203.989297927234</c:v>
                </c:pt>
                <c:pt idx="66">
                  <c:v>4205.9027911231115</c:v>
                </c:pt>
                <c:pt idx="67">
                  <c:v>4207.814029224368</c:v>
                </c:pt>
                <c:pt idx="68">
                  <c:v>4209.723011420704</c:v>
                </c:pt>
                <c:pt idx="69">
                  <c:v>4211.629737072349</c:v>
                </c:pt>
                <c:pt idx="70">
                  <c:v>4213.534205701275</c:v>
                </c:pt>
                <c:pt idx="71">
                  <c:v>4215.43649874098</c:v>
                </c:pt>
                <c:pt idx="72">
                  <c:v>4217.336526060188</c:v>
                </c:pt>
                <c:pt idx="73">
                  <c:v>4219.234288234478</c:v>
                </c:pt>
                <c:pt idx="74">
                  <c:v>4221.129785928942</c:v>
                </c:pt>
                <c:pt idx="75">
                  <c:v>4223.023019894053</c:v>
                </c:pt>
                <c:pt idx="76">
                  <c:v>4224.914035024825</c:v>
                </c:pt>
                <c:pt idx="77">
                  <c:v>4226.802784123446</c:v>
                </c:pt>
                <c:pt idx="78">
                  <c:v>4228.689268452345</c:v>
                </c:pt>
                <c:pt idx="79">
                  <c:v>4230.5734893275485</c:v>
                </c:pt>
                <c:pt idx="80">
                  <c:v>4232.455448116408</c:v>
                </c:pt>
                <c:pt idx="81">
                  <c:v>4234.335146235421</c:v>
                </c:pt>
                <c:pt idx="82">
                  <c:v>4236.212585148168</c:v>
                </c:pt>
                <c:pt idx="83">
                  <c:v>4238.087766363315</c:v>
                </c:pt>
                <c:pt idx="84">
                  <c:v>4239.960691432711</c:v>
                </c:pt>
                <c:pt idx="85">
                  <c:v>4241.831361949581</c:v>
                </c:pt>
                <c:pt idx="86">
                  <c:v>4243.699779546782</c:v>
                </c:pt>
                <c:pt idx="87">
                  <c:v>4245.565945895122</c:v>
                </c:pt>
                <c:pt idx="88">
                  <c:v>4247.429862701786</c:v>
                </c:pt>
                <c:pt idx="89">
                  <c:v>4249.291531708783</c:v>
                </c:pt>
                <c:pt idx="90">
                  <c:v>4251.150954691516</c:v>
                </c:pt>
                <c:pt idx="91">
                  <c:v>4253.008133457352</c:v>
                </c:pt>
                <c:pt idx="92">
                  <c:v>4254.863069844304</c:v>
                </c:pt>
                <c:pt idx="93">
                  <c:v>4256.715765719729</c:v>
                </c:pt>
                <c:pt idx="94">
                  <c:v>4258.566222979121</c:v>
                </c:pt>
                <c:pt idx="95">
                  <c:v>4260.414443544911</c:v>
                </c:pt>
                <c:pt idx="96">
                  <c:v>4262.2604293653585</c:v>
                </c:pt>
                <c:pt idx="97">
                  <c:v>4264.10418241347</c:v>
                </c:pt>
                <c:pt idx="98">
                  <c:v>4265.945704685945</c:v>
                </c:pt>
                <c:pt idx="99">
                  <c:v>4267.784998202218</c:v>
                </c:pt>
                <c:pt idx="100">
                  <c:v>4269.622065003482</c:v>
                </c:pt>
                <c:pt idx="101">
                  <c:v>4271.456907151805</c:v>
                </c:pt>
                <c:pt idx="102">
                  <c:v>4273.289526729229</c:v>
                </c:pt>
                <c:pt idx="103">
                  <c:v>4275.119925836959</c:v>
                </c:pt>
                <c:pt idx="104">
                  <c:v>4276.948106594559</c:v>
                </c:pt>
                <c:pt idx="105">
                  <c:v>4278.774071139179</c:v>
                </c:pt>
                <c:pt idx="106">
                  <c:v>4280.597821624832</c:v>
                </c:pt>
                <c:pt idx="107">
                  <c:v>4282.419360221668</c:v>
                </c:pt>
                <c:pt idx="108">
                  <c:v>4284.238689115329</c:v>
                </c:pt>
                <c:pt idx="109">
                  <c:v>4286.055810506278</c:v>
                </c:pt>
                <c:pt idx="110">
                  <c:v>4287.870726609192</c:v>
                </c:pt>
                <c:pt idx="111">
                  <c:v>4289.683439652355</c:v>
                </c:pt>
                <c:pt idx="112">
                  <c:v>4291.493951877105</c:v>
                </c:pt>
                <c:pt idx="113">
                  <c:v>4293.302265537263</c:v>
                </c:pt>
                <c:pt idx="114">
                  <c:v>4295.108382898632</c:v>
                </c:pt>
                <c:pt idx="115">
                  <c:v>4296.912306238479</c:v>
                </c:pt>
                <c:pt idx="116">
                  <c:v>4298.71403784505</c:v>
                </c:pt>
                <c:pt idx="117">
                  <c:v>4300.5135800171165</c:v>
                </c:pt>
                <c:pt idx="118">
                  <c:v>4302.310935063526</c:v>
                </c:pt>
                <c:pt idx="119">
                  <c:v>4304.106105302773</c:v>
                </c:pt>
                <c:pt idx="120">
                  <c:v>4305.899093062586</c:v>
                </c:pt>
                <c:pt idx="121">
                  <c:v>4307.689900679543</c:v>
                </c:pt>
                <c:pt idx="122">
                  <c:v>4309.478530498678</c:v>
                </c:pt>
                <c:pt idx="123">
                  <c:v>4311.264984873141</c:v>
                </c:pt>
                <c:pt idx="124">
                  <c:v>4313.049266163825</c:v>
                </c:pt>
                <c:pt idx="125">
                  <c:v>4314.831376739047</c:v>
                </c:pt>
                <c:pt idx="126">
                  <c:v>4316.611318974219</c:v>
                </c:pt>
                <c:pt idx="127">
                  <c:v>4318.389095251539</c:v>
                </c:pt>
                <c:pt idx="128">
                  <c:v>4320.1647079597</c:v>
                </c:pt>
                <c:pt idx="129">
                  <c:v>4321.938159493591</c:v>
                </c:pt>
                <c:pt idx="130">
                  <c:v>4323.709452254033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'Fig. and Boost &amp; De-Orbit'!$A$67:$B$67</c:f>
              <c:strCache>
                <c:ptCount val="1"/>
                <c:pt idx="0">
                  <c:v>1 Year Life, Solar Max, Plane Change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and Boost &amp; De-Orbit'!$P$10:$P$140</c:f>
              <c:numCache/>
            </c:numRef>
          </c:xVal>
          <c:yVal>
            <c:numRef>
              <c:f>'Fig. and Boost &amp; De-Orbit'!$T$10:$T$140</c:f>
              <c:numCache>
                <c:ptCount val="131"/>
                <c:pt idx="0">
                  <c:v>7742.631121071286</c:v>
                </c:pt>
                <c:pt idx="1">
                  <c:v>6964.613581453601</c:v>
                </c:pt>
                <c:pt idx="2">
                  <c:v>6352.494561372474</c:v>
                </c:pt>
                <c:pt idx="3">
                  <c:v>5870.990816841162</c:v>
                </c:pt>
                <c:pt idx="4">
                  <c:v>5492.323265162152</c:v>
                </c:pt>
                <c:pt idx="5">
                  <c:v>5194.620922154513</c:v>
                </c:pt>
                <c:pt idx="6">
                  <c:v>4997.728843426609</c:v>
                </c:pt>
                <c:pt idx="7">
                  <c:v>4836.499332594149</c:v>
                </c:pt>
                <c:pt idx="8">
                  <c:v>4704.538539119906</c:v>
                </c:pt>
                <c:pt idx="9">
                  <c:v>4596.598927824944</c:v>
                </c:pt>
                <c:pt idx="10">
                  <c:v>4508.373752717692</c:v>
                </c:pt>
                <c:pt idx="11">
                  <c:v>4444.311613742767</c:v>
                </c:pt>
                <c:pt idx="12">
                  <c:v>4390.820578323418</c:v>
                </c:pt>
                <c:pt idx="13">
                  <c:v>4346.20936164281</c:v>
                </c:pt>
                <c:pt idx="14">
                  <c:v>4309.057225376531</c:v>
                </c:pt>
                <c:pt idx="15">
                  <c:v>4278.170696959525</c:v>
                </c:pt>
                <c:pt idx="16">
                  <c:v>4254.795983003054</c:v>
                </c:pt>
                <c:pt idx="17">
                  <c:v>4235.152098934183</c:v>
                </c:pt>
                <c:pt idx="18">
                  <c:v>4218.6904680844655</c:v>
                </c:pt>
                <c:pt idx="19">
                  <c:v>4204.943130271818</c:v>
                </c:pt>
                <c:pt idx="20">
                  <c:v>4193.510893864686</c:v>
                </c:pt>
                <c:pt idx="21">
                  <c:v>4184.79612306888</c:v>
                </c:pt>
                <c:pt idx="22">
                  <c:v>4177.5542206589025</c:v>
                </c:pt>
                <c:pt idx="23">
                  <c:v>4171.58244343234</c:v>
                </c:pt>
                <c:pt idx="24">
                  <c:v>4166.705913580056</c:v>
                </c:pt>
                <c:pt idx="25">
                  <c:v>4162.773788510136</c:v>
                </c:pt>
                <c:pt idx="26">
                  <c:v>4159.92633257623</c:v>
                </c:pt>
                <c:pt idx="27">
                  <c:v>4157.708604907357</c:v>
                </c:pt>
                <c:pt idx="28">
                  <c:v>4156.038320278829</c:v>
                </c:pt>
                <c:pt idx="29">
                  <c:v>4154.843906241467</c:v>
                </c:pt>
                <c:pt idx="30">
                  <c:v>4154.063108312853</c:v>
                </c:pt>
                <c:pt idx="31">
                  <c:v>4153.750556448436</c:v>
                </c:pt>
                <c:pt idx="32">
                  <c:v>4153.722694823836</c:v>
                </c:pt>
                <c:pt idx="33">
                  <c:v>4153.943837576741</c:v>
                </c:pt>
                <c:pt idx="34">
                  <c:v>4154.3827357997425</c:v>
                </c:pt>
                <c:pt idx="35">
                  <c:v>4155.012025850235</c:v>
                </c:pt>
                <c:pt idx="36">
                  <c:v>4155.855272745397</c:v>
                </c:pt>
                <c:pt idx="37">
                  <c:v>4156.832390977898</c:v>
                </c:pt>
                <c:pt idx="38">
                  <c:v>4157.927122466327</c:v>
                </c:pt>
                <c:pt idx="39">
                  <c:v>4159.125149835427</c:v>
                </c:pt>
                <c:pt idx="40">
                  <c:v>4160.413864760685</c:v>
                </c:pt>
                <c:pt idx="41">
                  <c:v>4161.804999598374</c:v>
                </c:pt>
                <c:pt idx="42">
                  <c:v>4163.260595092647</c:v>
                </c:pt>
                <c:pt idx="43">
                  <c:v>4164.772979371821</c:v>
                </c:pt>
                <c:pt idx="44">
                  <c:v>4166.335361868788</c:v>
                </c:pt>
                <c:pt idx="45">
                  <c:v>4167.941732098345</c:v>
                </c:pt>
                <c:pt idx="46">
                  <c:v>4169.598781532263</c:v>
                </c:pt>
                <c:pt idx="47">
                  <c:v>4171.28708469584</c:v>
                </c:pt>
                <c:pt idx="48">
                  <c:v>4173.0029308196545</c:v>
                </c:pt>
                <c:pt idx="49">
                  <c:v>4174.743019333829</c:v>
                </c:pt>
                <c:pt idx="50">
                  <c:v>4176.504414545338</c:v>
                </c:pt>
                <c:pt idx="51">
                  <c:v>4178.2913884389</c:v>
                </c:pt>
                <c:pt idx="52">
                  <c:v>4180.093246257628</c:v>
                </c:pt>
                <c:pt idx="53">
                  <c:v>4181.9081641004</c:v>
                </c:pt>
                <c:pt idx="54">
                  <c:v>4183.73451161575</c:v>
                </c:pt>
                <c:pt idx="55">
                  <c:v>4185.570831485989</c:v>
                </c:pt>
                <c:pt idx="56">
                  <c:v>4187.419968744513</c:v>
                </c:pt>
                <c:pt idx="57">
                  <c:v>4189.275752310831</c:v>
                </c:pt>
                <c:pt idx="58">
                  <c:v>4191.137274994319</c:v>
                </c:pt>
                <c:pt idx="59">
                  <c:v>4193.003721692289</c:v>
                </c:pt>
                <c:pt idx="60">
                  <c:v>4194.874360065142</c:v>
                </c:pt>
                <c:pt idx="61">
                  <c:v>4196.75127712014</c:v>
                </c:pt>
                <c:pt idx="62">
                  <c:v>4198.63059590523</c:v>
                </c:pt>
                <c:pt idx="63">
                  <c:v>4200.511865362888</c:v>
                </c:pt>
                <c:pt idx="64">
                  <c:v>4202.394677921295</c:v>
                </c:pt>
                <c:pt idx="65">
                  <c:v>4204.2786653234025</c:v>
                </c:pt>
                <c:pt idx="66">
                  <c:v>4206.165328824155</c:v>
                </c:pt>
                <c:pt idx="67">
                  <c:v>4208.052193140773</c:v>
                </c:pt>
                <c:pt idx="68">
                  <c:v>4209.939034252638</c:v>
                </c:pt>
                <c:pt idx="69">
                  <c:v>4211.825648515884</c:v>
                </c:pt>
                <c:pt idx="70">
                  <c:v>4213.711850829472</c:v>
                </c:pt>
                <c:pt idx="71">
                  <c:v>4215.598742750888</c:v>
                </c:pt>
                <c:pt idx="72">
                  <c:v>4217.484681531071</c:v>
                </c:pt>
                <c:pt idx="73">
                  <c:v>4219.369556903088</c:v>
                </c:pt>
                <c:pt idx="74">
                  <c:v>4221.253268003091</c:v>
                </c:pt>
                <c:pt idx="75">
                  <c:v>4223.135722585733</c:v>
                </c:pt>
                <c:pt idx="76">
                  <c:v>4225.017727302749</c:v>
                </c:pt>
                <c:pt idx="77">
                  <c:v>4226.898171782917</c:v>
                </c:pt>
                <c:pt idx="78">
                  <c:v>4228.777002609487</c:v>
                </c:pt>
                <c:pt idx="79">
                  <c:v>4230.654170629859</c:v>
                </c:pt>
                <c:pt idx="80">
                  <c:v>4232.529630630143</c:v>
                </c:pt>
                <c:pt idx="81">
                  <c:v>4234.403341034587</c:v>
                </c:pt>
                <c:pt idx="82">
                  <c:v>4236.275263627959</c:v>
                </c:pt>
                <c:pt idx="83">
                  <c:v>4238.145363299138</c:v>
                </c:pt>
                <c:pt idx="84">
                  <c:v>4240.013607804277</c:v>
                </c:pt>
                <c:pt idx="85">
                  <c:v>4241.87996754807</c:v>
                </c:pt>
                <c:pt idx="86">
                  <c:v>4243.744415381719</c:v>
                </c:pt>
                <c:pt idx="87">
                  <c:v>4245.6069264163025</c:v>
                </c:pt>
                <c:pt idx="88">
                  <c:v>4247.4674778504395</c:v>
                </c:pt>
                <c:pt idx="89">
                  <c:v>4249.326048811063</c:v>
                </c:pt>
                <c:pt idx="90">
                  <c:v>4251.1826202064085</c:v>
                </c:pt>
                <c:pt idx="91">
                  <c:v>4253.037174590163</c:v>
                </c:pt>
                <c:pt idx="92">
                  <c:v>4254.889696036035</c:v>
                </c:pt>
                <c:pt idx="93">
                  <c:v>4256.740170021868</c:v>
                </c:pt>
                <c:pt idx="94">
                  <c:v>4258.588583322628</c:v>
                </c:pt>
                <c:pt idx="95">
                  <c:v>4260.434923911523</c:v>
                </c:pt>
                <c:pt idx="96">
                  <c:v>4262.279180868708</c:v>
                </c:pt>
                <c:pt idx="97">
                  <c:v>4264.121344296936</c:v>
                </c:pt>
                <c:pt idx="98">
                  <c:v>4265.961405243628</c:v>
                </c:pt>
                <c:pt idx="99">
                  <c:v>4267.799355628945</c:v>
                </c:pt>
                <c:pt idx="100">
                  <c:v>4269.635188179284</c:v>
                </c:pt>
                <c:pt idx="101">
                  <c:v>4271.468896365905</c:v>
                </c:pt>
                <c:pt idx="102">
                  <c:v>4273.300474348176</c:v>
                </c:pt>
                <c:pt idx="103">
                  <c:v>4275.129916921216</c:v>
                </c:pt>
                <c:pt idx="104">
                  <c:v>4276.9572194674865</c:v>
                </c:pt>
                <c:pt idx="105">
                  <c:v>4278.782377912086</c:v>
                </c:pt>
                <c:pt idx="106">
                  <c:v>4280.605388681465</c:v>
                </c:pt>
                <c:pt idx="107">
                  <c:v>4282.426248665256</c:v>
                </c:pt>
                <c:pt idx="108">
                  <c:v>4284.244955181068</c:v>
                </c:pt>
                <c:pt idx="109">
                  <c:v>4286.061505941906</c:v>
                </c:pt>
                <c:pt idx="110">
                  <c:v>4287.875899026121</c:v>
                </c:pt>
                <c:pt idx="111">
                  <c:v>4289.68813284961</c:v>
                </c:pt>
                <c:pt idx="112">
                  <c:v>4291.498206140181</c:v>
                </c:pt>
                <c:pt idx="113">
                  <c:v>4293.306117913811</c:v>
                </c:pt>
                <c:pt idx="114">
                  <c:v>4295.111867452777</c:v>
                </c:pt>
                <c:pt idx="115">
                  <c:v>4296.915454285407</c:v>
                </c:pt>
                <c:pt idx="116">
                  <c:v>4298.71687816738</c:v>
                </c:pt>
                <c:pt idx="117">
                  <c:v>4300.5161390644735</c:v>
                </c:pt>
                <c:pt idx="118">
                  <c:v>4302.3132371366</c:v>
                </c:pt>
                <c:pt idx="119">
                  <c:v>4304.108172723066</c:v>
                </c:pt>
                <c:pt idx="120">
                  <c:v>4305.900946328948</c:v>
                </c:pt>
                <c:pt idx="121">
                  <c:v>4307.69155861252</c:v>
                </c:pt>
                <c:pt idx="122">
                  <c:v>4309.480010373611</c:v>
                </c:pt>
                <c:pt idx="123">
                  <c:v>4311.266302542884</c:v>
                </c:pt>
                <c:pt idx="124">
                  <c:v>4313.050436171887</c:v>
                </c:pt>
                <c:pt idx="125">
                  <c:v>4314.832412423895</c:v>
                </c:pt>
                <c:pt idx="126">
                  <c:v>4316.6122325654305</c:v>
                </c:pt>
                <c:pt idx="127">
                  <c:v>4318.389897958429</c:v>
                </c:pt>
                <c:pt idx="128">
                  <c:v>4320.165410053008</c:v>
                </c:pt>
                <c:pt idx="129">
                  <c:v>4321.938770380766</c:v>
                </c:pt>
                <c:pt idx="130">
                  <c:v>4323.709980548611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'Fig. and Boost &amp; De-Orbit'!$A$68:$B$68</c:f>
              <c:strCache>
                <c:ptCount val="1"/>
                <c:pt idx="0">
                  <c:v>4 Year Life, Solar Min, No Plane Change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noFill/>
              </a:ln>
            </c:spPr>
          </c:marker>
          <c:xVal>
            <c:numRef>
              <c:f>'Fig. and Boost &amp; De-Orbit'!$P$10:$P$140</c:f>
              <c:numCache/>
            </c:numRef>
          </c:xVal>
          <c:yVal>
            <c:numRef>
              <c:f>'Fig. and Boost &amp; De-Orbit'!$U$10:$U$140</c:f>
              <c:numCache>
                <c:ptCount val="131"/>
                <c:pt idx="0">
                  <c:v>8366.235851361787</c:v>
                </c:pt>
                <c:pt idx="1">
                  <c:v>6052.0651901763995</c:v>
                </c:pt>
                <c:pt idx="2">
                  <c:v>4386.395389339499</c:v>
                </c:pt>
                <c:pt idx="3">
                  <c:v>3188.1743148691176</c:v>
                </c:pt>
                <c:pt idx="4">
                  <c:v>2326.8961609988573</c:v>
                </c:pt>
                <c:pt idx="5">
                  <c:v>1708.4896560516763</c:v>
                </c:pt>
                <c:pt idx="6">
                  <c:v>1324.7572407321904</c:v>
                </c:pt>
                <c:pt idx="7">
                  <c:v>1036.1221259660197</c:v>
                </c:pt>
                <c:pt idx="8">
                  <c:v>819.5314349348579</c:v>
                </c:pt>
                <c:pt idx="9">
                  <c:v>657.5195535382347</c:v>
                </c:pt>
                <c:pt idx="10">
                  <c:v>536.8539340633606</c:v>
                </c:pt>
                <c:pt idx="11">
                  <c:v>457.4219969590632</c:v>
                </c:pt>
                <c:pt idx="12">
                  <c:v>397.15368909282313</c:v>
                </c:pt>
                <c:pt idx="13">
                  <c:v>351.8700643217695</c:v>
                </c:pt>
                <c:pt idx="14">
                  <c:v>318.302545984158</c:v>
                </c:pt>
                <c:pt idx="15">
                  <c:v>293.89460329586626</c:v>
                </c:pt>
                <c:pt idx="16">
                  <c:v>278.6132540346531</c:v>
                </c:pt>
                <c:pt idx="17">
                  <c:v>268.1038390486161</c:v>
                </c:pt>
                <c:pt idx="18">
                  <c:v>261.40217605762405</c:v>
                </c:pt>
                <c:pt idx="19">
                  <c:v>257.7381118789822</c:v>
                </c:pt>
                <c:pt idx="20">
                  <c:v>256.49647790256427</c:v>
                </c:pt>
                <c:pt idx="21">
                  <c:v>257.66951532889016</c:v>
                </c:pt>
                <c:pt idx="22">
                  <c:v>260.1926042361129</c:v>
                </c:pt>
                <c:pt idx="23">
                  <c:v>263.80738519624884</c:v>
                </c:pt>
                <c:pt idx="24">
                  <c:v>268.3042518899524</c:v>
                </c:pt>
                <c:pt idx="25">
                  <c:v>273.51315319534785</c:v>
                </c:pt>
                <c:pt idx="26">
                  <c:v>279.45615427252</c:v>
                </c:pt>
                <c:pt idx="27">
                  <c:v>285.8028351683297</c:v>
                </c:pt>
                <c:pt idx="28">
                  <c:v>292.47843372250657</c:v>
                </c:pt>
                <c:pt idx="29">
                  <c:v>299.4214192087202</c:v>
                </c:pt>
                <c:pt idx="30">
                  <c:v>306.58115249780525</c:v>
                </c:pt>
                <c:pt idx="31">
                  <c:v>313.9821076684204</c:v>
                </c:pt>
                <c:pt idx="32">
                  <c:v>321.50130988814084</c:v>
                </c:pt>
                <c:pt idx="33">
                  <c:v>329.11630095784284</c:v>
                </c:pt>
                <c:pt idx="34">
                  <c:v>336.8083138539385</c:v>
                </c:pt>
                <c:pt idx="35">
                  <c:v>344.56166767966846</c:v>
                </c:pt>
                <c:pt idx="36">
                  <c:v>352.3966258799548</c:v>
                </c:pt>
                <c:pt idx="37">
                  <c:v>360.2584793462773</c:v>
                </c:pt>
                <c:pt idx="38">
                  <c:v>368.1405228247745</c:v>
                </c:pt>
                <c:pt idx="39">
                  <c:v>376.03705215520694</c:v>
                </c:pt>
                <c:pt idx="40">
                  <c:v>383.94321611849927</c:v>
                </c:pt>
                <c:pt idx="41">
                  <c:v>391.8731674958146</c:v>
                </c:pt>
                <c:pt idx="42">
                  <c:v>399.8000729075205</c:v>
                </c:pt>
                <c:pt idx="43">
                  <c:v>407.7220031136492</c:v>
                </c:pt>
                <c:pt idx="44">
                  <c:v>415.6372844589846</c:v>
                </c:pt>
                <c:pt idx="45">
                  <c:v>423.5444659968822</c:v>
                </c:pt>
                <c:pt idx="46">
                  <c:v>431.45231453369826</c:v>
                </c:pt>
                <c:pt idx="47">
                  <c:v>439.34735645801726</c:v>
                </c:pt>
                <c:pt idx="48">
                  <c:v>447.22906995188976</c:v>
                </c:pt>
                <c:pt idx="49">
                  <c:v>455.09699542078647</c:v>
                </c:pt>
                <c:pt idx="50">
                  <c:v>462.9507287899811</c:v>
                </c:pt>
                <c:pt idx="51">
                  <c:v>470.79523797900725</c:v>
                </c:pt>
                <c:pt idx="52">
                  <c:v>478.6238546469916</c:v>
                </c:pt>
                <c:pt idx="53">
                  <c:v>486.43645953003727</c:v>
                </c:pt>
                <c:pt idx="54">
                  <c:v>494.2329487189337</c:v>
                </c:pt>
                <c:pt idx="55">
                  <c:v>502.0132322947591</c:v>
                </c:pt>
                <c:pt idx="56">
                  <c:v>509.77993092382883</c:v>
                </c:pt>
                <c:pt idx="57">
                  <c:v>517.5298528329134</c:v>
                </c:pt>
                <c:pt idx="58">
                  <c:v>525.2629942275886</c:v>
                </c:pt>
                <c:pt idx="59">
                  <c:v>532.9793554821164</c:v>
                </c:pt>
                <c:pt idx="60">
                  <c:v>540.6789408240373</c:v>
                </c:pt>
                <c:pt idx="61">
                  <c:v>548.3630801234018</c:v>
                </c:pt>
                <c:pt idx="62">
                  <c:v>556.0302884175251</c:v>
                </c:pt>
                <c:pt idx="63">
                  <c:v>563.6805970356525</c:v>
                </c:pt>
                <c:pt idx="64">
                  <c:v>571.3140385909957</c:v>
                </c:pt>
                <c:pt idx="65">
                  <c:v>578.9306468895319</c:v>
                </c:pt>
                <c:pt idx="66">
                  <c:v>586.5311031079616</c:v>
                </c:pt>
                <c:pt idx="67">
                  <c:v>594.1147240558641</c:v>
                </c:pt>
                <c:pt idx="68">
                  <c:v>601.6815527985927</c:v>
                </c:pt>
                <c:pt idx="69">
                  <c:v>609.2316328159351</c:v>
                </c:pt>
                <c:pt idx="70">
                  <c:v>616.7650079686658</c:v>
                </c:pt>
                <c:pt idx="71">
                  <c:v>624.2820494995906</c:v>
                </c:pt>
                <c:pt idx="72">
                  <c:v>631.7824421300153</c:v>
                </c:pt>
                <c:pt idx="73">
                  <c:v>639.2662331480425</c:v>
                </c:pt>
                <c:pt idx="74">
                  <c:v>646.7334699409283</c:v>
                </c:pt>
                <c:pt idx="75">
                  <c:v>654.184199980275</c:v>
                </c:pt>
                <c:pt idx="76">
                  <c:v>661.6186470604463</c:v>
                </c:pt>
                <c:pt idx="77">
                  <c:v>669.0366663506169</c:v>
                </c:pt>
                <c:pt idx="78">
                  <c:v>676.4383066089484</c:v>
                </c:pt>
                <c:pt idx="79">
                  <c:v>683.8236165575353</c:v>
                </c:pt>
                <c:pt idx="80">
                  <c:v>691.1926448749862</c:v>
                </c:pt>
                <c:pt idx="81">
                  <c:v>698.5454401893926</c:v>
                </c:pt>
                <c:pt idx="82">
                  <c:v>705.8820510716619</c:v>
                </c:pt>
                <c:pt idx="83">
                  <c:v>713.2025260291747</c:v>
                </c:pt>
                <c:pt idx="84">
                  <c:v>720.5069134997976</c:v>
                </c:pt>
                <c:pt idx="85">
                  <c:v>727.7952618461795</c:v>
                </c:pt>
                <c:pt idx="86">
                  <c:v>735.067619350388</c:v>
                </c:pt>
                <c:pt idx="87">
                  <c:v>742.3240342087928</c:v>
                </c:pt>
                <c:pt idx="88">
                  <c:v>749.564554527241</c:v>
                </c:pt>
                <c:pt idx="89">
                  <c:v>756.7892283164946</c:v>
                </c:pt>
                <c:pt idx="90">
                  <c:v>763.9981034879129</c:v>
                </c:pt>
                <c:pt idx="91">
                  <c:v>771.1912278493689</c:v>
                </c:pt>
                <c:pt idx="92">
                  <c:v>778.3686491013988</c:v>
                </c:pt>
                <c:pt idx="93">
                  <c:v>785.530414833559</c:v>
                </c:pt>
                <c:pt idx="94">
                  <c:v>792.6765725210153</c:v>
                </c:pt>
                <c:pt idx="95">
                  <c:v>799.8071695212692</c:v>
                </c:pt>
                <c:pt idx="96">
                  <c:v>806.9222530711604</c:v>
                </c:pt>
                <c:pt idx="97">
                  <c:v>814.0218702839627</c:v>
                </c:pt>
                <c:pt idx="98">
                  <c:v>821.1060681466979</c:v>
                </c:pt>
                <c:pt idx="99">
                  <c:v>828.1748935176173</c:v>
                </c:pt>
                <c:pt idx="100">
                  <c:v>835.2283931238027</c:v>
                </c:pt>
                <c:pt idx="101">
                  <c:v>842.2666135589574</c:v>
                </c:pt>
                <c:pt idx="102">
                  <c:v>849.2896012812963</c:v>
                </c:pt>
                <c:pt idx="103">
                  <c:v>856.2974026116174</c:v>
                </c:pt>
                <c:pt idx="104">
                  <c:v>863.2900637314629</c:v>
                </c:pt>
                <c:pt idx="105">
                  <c:v>870.2676306814187</c:v>
                </c:pt>
                <c:pt idx="106">
                  <c:v>877.2301493595374</c:v>
                </c:pt>
                <c:pt idx="107">
                  <c:v>884.1776655198553</c:v>
                </c:pt>
                <c:pt idx="108">
                  <c:v>891.110224771042</c:v>
                </c:pt>
                <c:pt idx="109">
                  <c:v>898.0278725751152</c:v>
                </c:pt>
                <c:pt idx="110">
                  <c:v>904.9306542462866</c:v>
                </c:pt>
                <c:pt idx="111">
                  <c:v>911.818614949878</c:v>
                </c:pt>
                <c:pt idx="112">
                  <c:v>918.6917997013394</c:v>
                </c:pt>
                <c:pt idx="113">
                  <c:v>925.550253365339</c:v>
                </c:pt>
                <c:pt idx="114">
                  <c:v>932.3940206549331</c:v>
                </c:pt>
                <c:pt idx="115">
                  <c:v>939.2231461308237</c:v>
                </c:pt>
                <c:pt idx="116">
                  <c:v>946.0376742006785</c:v>
                </c:pt>
                <c:pt idx="117">
                  <c:v>952.8376491185181</c:v>
                </c:pt>
                <c:pt idx="118">
                  <c:v>959.6231149841745</c:v>
                </c:pt>
                <c:pt idx="119">
                  <c:v>966.3941157428119</c:v>
                </c:pt>
                <c:pt idx="120">
                  <c:v>973.1506951845053</c:v>
                </c:pt>
                <c:pt idx="121">
                  <c:v>979.8928969438608</c:v>
                </c:pt>
                <c:pt idx="122">
                  <c:v>986.6207644997211</c:v>
                </c:pt>
                <c:pt idx="123">
                  <c:v>993.3343411749031</c:v>
                </c:pt>
                <c:pt idx="124">
                  <c:v>1000.0336701359673</c:v>
                </c:pt>
                <c:pt idx="125">
                  <c:v>1006.7187943930707</c:v>
                </c:pt>
                <c:pt idx="126">
                  <c:v>1013.3897567998313</c:v>
                </c:pt>
                <c:pt idx="127">
                  <c:v>1020.0466000532605</c:v>
                </c:pt>
                <c:pt idx="128">
                  <c:v>1026.6893666937042</c:v>
                </c:pt>
                <c:pt idx="129">
                  <c:v>1033.3180991048534</c:v>
                </c:pt>
                <c:pt idx="130">
                  <c:v>1039.9328395137704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'Fig. and Boost &amp; De-Orbit'!$A$69:$B$69</c:f>
              <c:strCache>
                <c:ptCount val="1"/>
                <c:pt idx="0">
                  <c:v>4 Year Life, Solar Max, No Plane Change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'Fig. and Boost &amp; De-Orbit'!$P$10:$P$140</c:f>
              <c:numCache/>
            </c:numRef>
          </c:xVal>
          <c:yVal>
            <c:numRef>
              <c:f>'Fig. and Boost &amp; De-Orbit'!$V$10:$V$140</c:f>
              <c:numCache>
                <c:ptCount val="131"/>
                <c:pt idx="0">
                  <c:v>14717.755063745733</c:v>
                </c:pt>
                <c:pt idx="1">
                  <c:v>11606.253145753351</c:v>
                </c:pt>
                <c:pt idx="2">
                  <c:v>9158.333807839434</c:v>
                </c:pt>
                <c:pt idx="3">
                  <c:v>7232.8641424101825</c:v>
                </c:pt>
                <c:pt idx="4">
                  <c:v>5718.727886606565</c:v>
                </c:pt>
                <c:pt idx="5">
                  <c:v>4528.441171216709</c:v>
                </c:pt>
                <c:pt idx="6">
                  <c:v>3741.3842857699574</c:v>
                </c:pt>
                <c:pt idx="7">
                  <c:v>3096.9665114119757</c:v>
                </c:pt>
                <c:pt idx="8">
                  <c:v>2569.612512266695</c:v>
                </c:pt>
                <c:pt idx="9">
                  <c:v>2138.3322134841333</c:v>
                </c:pt>
                <c:pt idx="10">
                  <c:v>1785.8986965596748</c:v>
                </c:pt>
                <c:pt idx="11">
                  <c:v>1530.1064263322955</c:v>
                </c:pt>
                <c:pt idx="12">
                  <c:v>1316.587737157196</c:v>
                </c:pt>
                <c:pt idx="13">
                  <c:v>1138.5775540338152</c:v>
                </c:pt>
                <c:pt idx="14">
                  <c:v>990.3929875387528</c:v>
                </c:pt>
                <c:pt idx="15">
                  <c:v>867.260210896233</c:v>
                </c:pt>
                <c:pt idx="16">
                  <c:v>774.164113648862</c:v>
                </c:pt>
                <c:pt idx="17">
                  <c:v>695.9808202182711</c:v>
                </c:pt>
                <c:pt idx="18">
                  <c:v>630.5160862625529</c:v>
                </c:pt>
                <c:pt idx="19">
                  <c:v>575.8981330066453</c:v>
                </c:pt>
                <c:pt idx="20">
                  <c:v>530.5302555015876</c:v>
                </c:pt>
                <c:pt idx="21">
                  <c:v>496.02197177450887</c:v>
                </c:pt>
                <c:pt idx="22">
                  <c:v>467.39495375672016</c:v>
                </c:pt>
                <c:pt idx="23">
                  <c:v>443.83828910380475</c:v>
                </c:pt>
                <c:pt idx="24">
                  <c:v>424.6525266790826</c:v>
                </c:pt>
                <c:pt idx="25">
                  <c:v>409.23435585192306</c:v>
                </c:pt>
                <c:pt idx="26">
                  <c:v>398.14489341370427</c:v>
                </c:pt>
                <c:pt idx="27">
                  <c:v>389.56443489957957</c:v>
                </c:pt>
                <c:pt idx="28">
                  <c:v>383.1638980747456</c:v>
                </c:pt>
                <c:pt idx="29">
                  <c:v>378.6570514537046</c:v>
                </c:pt>
                <c:pt idx="30">
                  <c:v>375.794935067856</c:v>
                </c:pt>
                <c:pt idx="31">
                  <c:v>374.7961263523453</c:v>
                </c:pt>
                <c:pt idx="32">
                  <c:v>374.9264592777285</c:v>
                </c:pt>
                <c:pt idx="33">
                  <c:v>376.04324731996536</c:v>
                </c:pt>
                <c:pt idx="34">
                  <c:v>378.02155143416957</c:v>
                </c:pt>
                <c:pt idx="35">
                  <c:v>380.7519732966172</c:v>
                </c:pt>
                <c:pt idx="36">
                  <c:v>384.32882888700846</c:v>
                </c:pt>
                <c:pt idx="37">
                  <c:v>388.4318317536406</c:v>
                </c:pt>
                <c:pt idx="38">
                  <c:v>392.9960048174236</c:v>
                </c:pt>
                <c:pt idx="39">
                  <c:v>397.9641334951811</c:v>
                </c:pt>
                <c:pt idx="40">
                  <c:v>403.2858390802387</c:v>
                </c:pt>
                <c:pt idx="41">
                  <c:v>409.0081052648897</c:v>
                </c:pt>
                <c:pt idx="42">
                  <c:v>414.97914897097655</c:v>
                </c:pt>
                <c:pt idx="43">
                  <c:v>421.1683363373416</c:v>
                </c:pt>
                <c:pt idx="44">
                  <c:v>427.54855840356447</c:v>
                </c:pt>
                <c:pt idx="45">
                  <c:v>434.09582622160104</c:v>
                </c:pt>
                <c:pt idx="46">
                  <c:v>440.8369583581256</c:v>
                </c:pt>
                <c:pt idx="47">
                  <c:v>447.69430528294913</c:v>
                </c:pt>
                <c:pt idx="48">
                  <c:v>454.65307597817826</c:v>
                </c:pt>
                <c:pt idx="49">
                  <c:v>461.7001199173769</c:v>
                </c:pt>
                <c:pt idx="50">
                  <c:v>468.823745776904</c:v>
                </c:pt>
                <c:pt idx="51">
                  <c:v>476.04109264158984</c:v>
                </c:pt>
                <c:pt idx="52">
                  <c:v>483.30943232935795</c:v>
                </c:pt>
                <c:pt idx="53">
                  <c:v>490.6215197828191</c:v>
                </c:pt>
                <c:pt idx="54">
                  <c:v>497.97088384681314</c:v>
                </c:pt>
                <c:pt idx="55">
                  <c:v>505.3517452069663</c:v>
                </c:pt>
                <c:pt idx="56">
                  <c:v>512.7755336609104</c:v>
                </c:pt>
                <c:pt idx="57">
                  <c:v>520.2176142603633</c:v>
                </c:pt>
                <c:pt idx="58">
                  <c:v>527.6744073281492</c:v>
                </c:pt>
                <c:pt idx="59">
                  <c:v>535.1427012523936</c:v>
                </c:pt>
                <c:pt idx="60">
                  <c:v>542.6196151891018</c:v>
                </c:pt>
                <c:pt idx="61">
                  <c:v>550.1135453991793</c:v>
                </c:pt>
                <c:pt idx="62">
                  <c:v>557.6090320256013</c:v>
                </c:pt>
                <c:pt idx="63">
                  <c:v>565.1043185107192</c:v>
                </c:pt>
                <c:pt idx="64">
                  <c:v>572.597821962794</c:v>
                </c:pt>
                <c:pt idx="65">
                  <c:v>580.0881164742079</c:v>
                </c:pt>
                <c:pt idx="66">
                  <c:v>587.5812539121354</c:v>
                </c:pt>
                <c:pt idx="67">
                  <c:v>595.0673797214846</c:v>
                </c:pt>
                <c:pt idx="68">
                  <c:v>602.5456441263276</c:v>
                </c:pt>
                <c:pt idx="69">
                  <c:v>610.0152785900744</c:v>
                </c:pt>
                <c:pt idx="70">
                  <c:v>617.475588481452</c:v>
                </c:pt>
                <c:pt idx="71">
                  <c:v>624.931025539221</c:v>
                </c:pt>
                <c:pt idx="72">
                  <c:v>632.3750640135507</c:v>
                </c:pt>
                <c:pt idx="73">
                  <c:v>639.807307822481</c:v>
                </c:pt>
                <c:pt idx="74">
                  <c:v>647.2273982375267</c:v>
                </c:pt>
                <c:pt idx="75">
                  <c:v>654.6350107469982</c:v>
                </c:pt>
                <c:pt idx="76">
                  <c:v>662.0334161721402</c:v>
                </c:pt>
                <c:pt idx="77">
                  <c:v>669.4182169885001</c:v>
                </c:pt>
                <c:pt idx="78">
                  <c:v>676.7892432375179</c:v>
                </c:pt>
                <c:pt idx="79">
                  <c:v>684.1463417667766</c:v>
                </c:pt>
                <c:pt idx="80">
                  <c:v>691.4893749299301</c:v>
                </c:pt>
                <c:pt idx="81">
                  <c:v>698.818219386055</c:v>
                </c:pt>
                <c:pt idx="82">
                  <c:v>706.1327649908255</c:v>
                </c:pt>
                <c:pt idx="83">
                  <c:v>713.4329137724677</c:v>
                </c:pt>
                <c:pt idx="84">
                  <c:v>720.7185789860598</c:v>
                </c:pt>
                <c:pt idx="85">
                  <c:v>727.9896842401358</c:v>
                </c:pt>
                <c:pt idx="86">
                  <c:v>735.246162690135</c:v>
                </c:pt>
                <c:pt idx="87">
                  <c:v>742.4879562935121</c:v>
                </c:pt>
                <c:pt idx="88">
                  <c:v>749.7150151218516</c:v>
                </c:pt>
                <c:pt idx="89">
                  <c:v>756.9272967256136</c:v>
                </c:pt>
                <c:pt idx="90">
                  <c:v>764.1247655474833</c:v>
                </c:pt>
                <c:pt idx="91">
                  <c:v>771.3073923806116</c:v>
                </c:pt>
                <c:pt idx="92">
                  <c:v>778.4751538683239</c:v>
                </c:pt>
                <c:pt idx="93">
                  <c:v>785.6280320421163</c:v>
                </c:pt>
                <c:pt idx="94">
                  <c:v>792.7660138950442</c:v>
                </c:pt>
                <c:pt idx="95">
                  <c:v>799.8890909877189</c:v>
                </c:pt>
                <c:pt idx="96">
                  <c:v>806.9972590845593</c:v>
                </c:pt>
                <c:pt idx="97">
                  <c:v>814.0905178178248</c:v>
                </c:pt>
                <c:pt idx="98">
                  <c:v>821.1688703774286</c:v>
                </c:pt>
                <c:pt idx="99">
                  <c:v>828.232323224525</c:v>
                </c:pt>
                <c:pt idx="100">
                  <c:v>835.2808858270129</c:v>
                </c:pt>
                <c:pt idx="101">
                  <c:v>842.3145704153554</c:v>
                </c:pt>
                <c:pt idx="102">
                  <c:v>849.3333917570843</c:v>
                </c:pt>
                <c:pt idx="103">
                  <c:v>856.3373669486442</c:v>
                </c:pt>
                <c:pt idx="104">
                  <c:v>863.3265152231726</c:v>
                </c:pt>
                <c:pt idx="105">
                  <c:v>870.300857773048</c:v>
                </c:pt>
                <c:pt idx="106">
                  <c:v>877.2604175860706</c:v>
                </c:pt>
                <c:pt idx="107">
                  <c:v>884.2052192942084</c:v>
                </c:pt>
                <c:pt idx="108">
                  <c:v>891.1352890339956</c:v>
                </c:pt>
                <c:pt idx="109">
                  <c:v>898.0506543176263</c:v>
                </c:pt>
                <c:pt idx="110">
                  <c:v>904.9513439139996</c:v>
                </c:pt>
                <c:pt idx="111">
                  <c:v>911.8373877388983</c:v>
                </c:pt>
                <c:pt idx="112">
                  <c:v>918.7088167536405</c:v>
                </c:pt>
                <c:pt idx="113">
                  <c:v>925.5656628715283</c:v>
                </c:pt>
                <c:pt idx="114">
                  <c:v>932.407958871513</c:v>
                </c:pt>
                <c:pt idx="115">
                  <c:v>939.2357383185329</c:v>
                </c:pt>
                <c:pt idx="116">
                  <c:v>946.049035489996</c:v>
                </c:pt>
                <c:pt idx="117">
                  <c:v>952.8478853079438</c:v>
                </c:pt>
                <c:pt idx="118">
                  <c:v>959.6323232764694</c:v>
                </c:pt>
                <c:pt idx="119">
                  <c:v>966.4023854239828</c:v>
                </c:pt>
                <c:pt idx="120">
                  <c:v>973.1581082499534</c:v>
                </c:pt>
                <c:pt idx="121">
                  <c:v>979.8995286757707</c:v>
                </c:pt>
                <c:pt idx="122">
                  <c:v>986.6266839994545</c:v>
                </c:pt>
                <c:pt idx="123">
                  <c:v>993.3396118538753</c:v>
                </c:pt>
                <c:pt idx="124">
                  <c:v>1000.038350168213</c:v>
                </c:pt>
                <c:pt idx="125">
                  <c:v>1006.722937132461</c:v>
                </c:pt>
                <c:pt idx="126">
                  <c:v>1013.3934111646756</c:v>
                </c:pt>
                <c:pt idx="127">
                  <c:v>1020.0498108808184</c:v>
                </c:pt>
                <c:pt idx="128">
                  <c:v>1026.6921750669346</c:v>
                </c:pt>
                <c:pt idx="129">
                  <c:v>1033.3205426535528</c:v>
                </c:pt>
                <c:pt idx="130">
                  <c:v>1039.9349526920844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'Fig. and Boost &amp; De-Orbit'!$A$70:$B$70</c:f>
              <c:strCache>
                <c:ptCount val="1"/>
                <c:pt idx="0">
                  <c:v>4 Year Life, Solar Min, Plane Change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'Fig. and Boost &amp; De-Orbit'!$P$10:$P$140</c:f>
              <c:numCache/>
            </c:numRef>
          </c:xVal>
          <c:yVal>
            <c:numRef>
              <c:f>'Fig. and Boost &amp; De-Orbit'!$W$10:$W$140</c:f>
              <c:numCache>
                <c:ptCount val="131"/>
                <c:pt idx="0">
                  <c:v>12395.664920005926</c:v>
                </c:pt>
                <c:pt idx="1">
                  <c:v>10074.716891809294</c:v>
                </c:pt>
                <c:pt idx="2">
                  <c:v>8402.28856782417</c:v>
                </c:pt>
                <c:pt idx="3">
                  <c:v>7197.327740586881</c:v>
                </c:pt>
                <c:pt idx="4">
                  <c:v>6329.328531227824</c:v>
                </c:pt>
                <c:pt idx="5">
                  <c:v>5704.219595342791</c:v>
                </c:pt>
                <c:pt idx="6">
                  <c:v>5313.8033012827755</c:v>
                </c:pt>
                <c:pt idx="7">
                  <c:v>5018.502787990907</c:v>
                </c:pt>
                <c:pt idx="8">
                  <c:v>4795.265107035087</c:v>
                </c:pt>
                <c:pt idx="9">
                  <c:v>4626.624573067367</c:v>
                </c:pt>
                <c:pt idx="10">
                  <c:v>4499.348567491404</c:v>
                </c:pt>
                <c:pt idx="11">
                  <c:v>4413.32444023402</c:v>
                </c:pt>
                <c:pt idx="12">
                  <c:v>4346.482067999922</c:v>
                </c:pt>
                <c:pt idx="13">
                  <c:v>4294.642434840358</c:v>
                </c:pt>
                <c:pt idx="14">
                  <c:v>4254.536894642289</c:v>
                </c:pt>
                <c:pt idx="15">
                  <c:v>4223.608847522602</c:v>
                </c:pt>
                <c:pt idx="16">
                  <c:v>4201.825242510089</c:v>
                </c:pt>
                <c:pt idx="17">
                  <c:v>4184.831352051667</c:v>
                </c:pt>
                <c:pt idx="18">
                  <c:v>4171.662925811577</c:v>
                </c:pt>
                <c:pt idx="19">
                  <c:v>4161.549742894816</c:v>
                </c:pt>
                <c:pt idx="20">
                  <c:v>4153.876567320078</c:v>
                </c:pt>
                <c:pt idx="21">
                  <c:v>4148.6355732556685</c:v>
                </c:pt>
                <c:pt idx="22">
                  <c:v>4144.7620740843</c:v>
                </c:pt>
                <c:pt idx="23">
                  <c:v>4141.997644017187</c:v>
                </c:pt>
                <c:pt idx="24">
                  <c:v>4140.132610706692</c:v>
                </c:pt>
                <c:pt idx="25">
                  <c:v>4138.996857333037</c:v>
                </c:pt>
                <c:pt idx="26">
                  <c:v>4138.612383686708</c:v>
                </c:pt>
                <c:pt idx="27">
                  <c:v>4138.648704771181</c:v>
                </c:pt>
                <c:pt idx="28">
                  <c:v>4139.030993706939</c:v>
                </c:pt>
                <c:pt idx="29">
                  <c:v>4139.6976553705235</c:v>
                </c:pt>
                <c:pt idx="30">
                  <c:v>4140.597986555696</c:v>
                </c:pt>
                <c:pt idx="31">
                  <c:v>4141.756397582097</c:v>
                </c:pt>
                <c:pt idx="32">
                  <c:v>4143.049850174331</c:v>
                </c:pt>
                <c:pt idx="33">
                  <c:v>4144.455823004371</c:v>
                </c:pt>
                <c:pt idx="34">
                  <c:v>4145.955486231814</c:v>
                </c:pt>
                <c:pt idx="35">
                  <c:v>4147.533096453227</c:v>
                </c:pt>
                <c:pt idx="36">
                  <c:v>4149.208854915044</c:v>
                </c:pt>
                <c:pt idx="37">
                  <c:v>4150.92799061653</c:v>
                </c:pt>
                <c:pt idx="38">
                  <c:v>4152.683736715976</c:v>
                </c:pt>
                <c:pt idx="39">
                  <c:v>4154.470327767745</c:v>
                </c:pt>
                <c:pt idx="40">
                  <c:v>4156.282851567954</c:v>
                </c:pt>
                <c:pt idx="41">
                  <c:v>4158.13540021166</c:v>
                </c:pt>
                <c:pt idx="42">
                  <c:v>4160.001079929997</c:v>
                </c:pt>
                <c:pt idx="43">
                  <c:v>4161.8779013887715</c:v>
                </c:pt>
                <c:pt idx="44">
                  <c:v>4163.764131131746</c:v>
                </c:pt>
                <c:pt idx="45">
                  <c:v>4165.658258702628</c:v>
                </c:pt>
                <c:pt idx="46">
                  <c:v>4167.568991687718</c:v>
                </c:pt>
                <c:pt idx="47">
                  <c:v>4169.4827975433445</c:v>
                </c:pt>
                <c:pt idx="48">
                  <c:v>4171.399095805335</c:v>
                </c:pt>
                <c:pt idx="49">
                  <c:v>4173.317368517203</c:v>
                </c:pt>
                <c:pt idx="50">
                  <c:v>4175.237153524803</c:v>
                </c:pt>
                <c:pt idx="51">
                  <c:v>4177.163360949035</c:v>
                </c:pt>
                <c:pt idx="52">
                  <c:v>4179.089264929488</c:v>
                </c:pt>
                <c:pt idx="53">
                  <c:v>4181.014688960089</c:v>
                </c:pt>
                <c:pt idx="54">
                  <c:v>4182.939472165147</c:v>
                </c:pt>
                <c:pt idx="55">
                  <c:v>4184.863467933253</c:v>
                </c:pt>
                <c:pt idx="56">
                  <c:v>4186.789240510571</c:v>
                </c:pt>
                <c:pt idx="57">
                  <c:v>4188.713541974409</c:v>
                </c:pt>
                <c:pt idx="58">
                  <c:v>4190.636312649911</c:v>
                </c:pt>
                <c:pt idx="59">
                  <c:v>4192.55749729832</c:v>
                </c:pt>
                <c:pt idx="60">
                  <c:v>4194.477044799953</c:v>
                </c:pt>
                <c:pt idx="61">
                  <c:v>4196.396229941807</c:v>
                </c:pt>
                <c:pt idx="62">
                  <c:v>4198.31351294075</c:v>
                </c:pt>
                <c:pt idx="63">
                  <c:v>4200.228870566577</c:v>
                </c:pt>
                <c:pt idx="64">
                  <c:v>4202.1422811325</c:v>
                </c:pt>
                <c:pt idx="65">
                  <c:v>4204.053724402355</c:v>
                </c:pt>
                <c:pt idx="66">
                  <c:v>4205.963827767044</c:v>
                </c:pt>
                <c:pt idx="67">
                  <c:v>4207.871854505146</c:v>
                </c:pt>
                <c:pt idx="68">
                  <c:v>4209.777794404276</c:v>
                </c:pt>
                <c:pt idx="69">
                  <c:v>4211.681637918236</c:v>
                </c:pt>
                <c:pt idx="70">
                  <c:v>4213.583376132079</c:v>
                </c:pt>
                <c:pt idx="71">
                  <c:v>4215.483327761636</c:v>
                </c:pt>
                <c:pt idx="72">
                  <c:v>4217.381125248527</c:v>
                </c:pt>
                <c:pt idx="73">
                  <c:v>4219.276763846976</c:v>
                </c:pt>
                <c:pt idx="74">
                  <c:v>4221.170239154712</c:v>
                </c:pt>
                <c:pt idx="75">
                  <c:v>4223.061547096715</c:v>
                </c:pt>
                <c:pt idx="76">
                  <c:v>4224.9508601621765</c:v>
                </c:pt>
                <c:pt idx="77">
                  <c:v>4226.8379824551575</c:v>
                </c:pt>
                <c:pt idx="78">
                  <c:v>4228.722911907303</c:v>
                </c:pt>
                <c:pt idx="79">
                  <c:v>4230.6056466514065</c:v>
                </c:pt>
                <c:pt idx="80">
                  <c:v>4232.486185012596</c:v>
                </c:pt>
                <c:pt idx="81">
                  <c:v>4234.364525499909</c:v>
                </c:pt>
                <c:pt idx="82">
                  <c:v>4236.240666798241</c:v>
                </c:pt>
                <c:pt idx="83">
                  <c:v>4238.114607760654</c:v>
                </c:pt>
                <c:pt idx="84">
                  <c:v>4239.986347401004</c:v>
                </c:pt>
                <c:pt idx="85">
                  <c:v>4241.855884886927</c:v>
                </c:pt>
                <c:pt idx="86">
                  <c:v>4243.723219533108</c:v>
                </c:pt>
                <c:pt idx="87">
                  <c:v>4245.58835079484</c:v>
                </c:pt>
                <c:pt idx="88">
                  <c:v>4247.451278261902</c:v>
                </c:pt>
                <c:pt idx="89">
                  <c:v>4249.31200165265</c:v>
                </c:pt>
                <c:pt idx="90">
                  <c:v>4251.17052080844</c:v>
                </c:pt>
                <c:pt idx="91">
                  <c:v>4253.02683568822</c:v>
                </c:pt>
                <c:pt idx="92">
                  <c:v>4254.880946363422</c:v>
                </c:pt>
                <c:pt idx="93">
                  <c:v>4256.732853013026</c:v>
                </c:pt>
                <c:pt idx="94">
                  <c:v>4258.582555918898</c:v>
                </c:pt>
                <c:pt idx="95">
                  <c:v>4260.430055461267</c:v>
                </c:pt>
                <c:pt idx="96">
                  <c:v>4262.275352114462</c:v>
                </c:pt>
                <c:pt idx="97">
                  <c:v>4264.118446442792</c:v>
                </c:pt>
                <c:pt idx="98">
                  <c:v>4265.9593390966165</c:v>
                </c:pt>
                <c:pt idx="99">
                  <c:v>4267.7980308086135</c:v>
                </c:pt>
                <c:pt idx="100">
                  <c:v>4269.634522390171</c:v>
                </c:pt>
                <c:pt idx="101">
                  <c:v>4271.468814727976</c:v>
                </c:pt>
                <c:pt idx="102">
                  <c:v>4273.3009087807</c:v>
                </c:pt>
                <c:pt idx="103">
                  <c:v>4275.1308055758955</c:v>
                </c:pt>
                <c:pt idx="104">
                  <c:v>4276.958506206977</c:v>
                </c:pt>
                <c:pt idx="105">
                  <c:v>4278.78401183035</c:v>
                </c:pt>
                <c:pt idx="106">
                  <c:v>4280.60732366268</c:v>
                </c:pt>
                <c:pt idx="107">
                  <c:v>4282.428442978234</c:v>
                </c:pt>
                <c:pt idx="108">
                  <c:v>4284.247371106414</c:v>
                </c:pt>
                <c:pt idx="109">
                  <c:v>4286.064109429317</c:v>
                </c:pt>
                <c:pt idx="110">
                  <c:v>4287.878659379458</c:v>
                </c:pt>
                <c:pt idx="111">
                  <c:v>4289.691022437561</c:v>
                </c:pt>
                <c:pt idx="112">
                  <c:v>4291.501200130467</c:v>
                </c:pt>
                <c:pt idx="113">
                  <c:v>4293.309194029108</c:v>
                </c:pt>
                <c:pt idx="114">
                  <c:v>4295.1150057465975</c:v>
                </c:pt>
                <c:pt idx="115">
                  <c:v>4296.918636936384</c:v>
                </c:pt>
                <c:pt idx="116">
                  <c:v>4298.720089290482</c:v>
                </c:pt>
                <c:pt idx="117">
                  <c:v>4300.519364537801</c:v>
                </c:pt>
                <c:pt idx="118">
                  <c:v>4302.316464442525</c:v>
                </c:pt>
                <c:pt idx="119">
                  <c:v>4304.111390802571</c:v>
                </c:pt>
                <c:pt idx="120">
                  <c:v>4305.904145448109</c:v>
                </c:pt>
                <c:pt idx="121">
                  <c:v>4307.694730240161</c:v>
                </c:pt>
                <c:pt idx="122">
                  <c:v>4309.483147069229</c:v>
                </c:pt>
                <c:pt idx="123">
                  <c:v>4311.269397854027</c:v>
                </c:pt>
                <c:pt idx="124">
                  <c:v>4313.0534845402235</c:v>
                </c:pt>
                <c:pt idx="125">
                  <c:v>4314.83540909926</c:v>
                </c:pt>
                <c:pt idx="126">
                  <c:v>4316.615173527223</c:v>
                </c:pt>
                <c:pt idx="127">
                  <c:v>4318.392779843754</c:v>
                </c:pt>
                <c:pt idx="128">
                  <c:v>4320.168230091012</c:v>
                </c:pt>
                <c:pt idx="129">
                  <c:v>4321.941526332674</c:v>
                </c:pt>
                <c:pt idx="130">
                  <c:v>4323.7126706529825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'Fig. and Boost &amp; De-Orbit'!$A$71:$B$71</c:f>
              <c:strCache>
                <c:ptCount val="1"/>
                <c:pt idx="0">
                  <c:v>4 Year Life, Solar Max, Plane Change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noFill/>
              </a:ln>
            </c:spPr>
          </c:marker>
          <c:xVal>
            <c:numRef>
              <c:f>'Fig. and Boost &amp; De-Orbit'!$P$10:$P$140</c:f>
              <c:numCache/>
            </c:numRef>
          </c:xVal>
          <c:yVal>
            <c:numRef>
              <c:f>'Fig. and Boost &amp; De-Orbit'!$X$10:$X$140</c:f>
              <c:numCache>
                <c:ptCount val="131"/>
                <c:pt idx="0">
                  <c:v>18747.184132389873</c:v>
                </c:pt>
                <c:pt idx="1">
                  <c:v>15628.904847386246</c:v>
                </c:pt>
                <c:pt idx="2">
                  <c:v>13174.226986324104</c:v>
                </c:pt>
                <c:pt idx="3">
                  <c:v>11242.017568127945</c:v>
                </c:pt>
                <c:pt idx="4">
                  <c:v>9721.160256835534</c:v>
                </c:pt>
                <c:pt idx="5">
                  <c:v>8524.171110507825</c:v>
                </c:pt>
                <c:pt idx="6">
                  <c:v>7730.430346320542</c:v>
                </c:pt>
                <c:pt idx="7">
                  <c:v>7079.347173436862</c:v>
                </c:pt>
                <c:pt idx="8">
                  <c:v>6545.346184366924</c:v>
                </c:pt>
                <c:pt idx="9">
                  <c:v>6107.437233013266</c:v>
                </c:pt>
                <c:pt idx="10">
                  <c:v>5748.393329987717</c:v>
                </c:pt>
                <c:pt idx="11">
                  <c:v>5486.008869607252</c:v>
                </c:pt>
                <c:pt idx="12">
                  <c:v>5265.916116064295</c:v>
                </c:pt>
                <c:pt idx="13">
                  <c:v>5081.3499245524035</c:v>
                </c:pt>
                <c:pt idx="14">
                  <c:v>4926.627336196883</c:v>
                </c:pt>
                <c:pt idx="15">
                  <c:v>4796.974455122969</c:v>
                </c:pt>
                <c:pt idx="16">
                  <c:v>4697.376102124298</c:v>
                </c:pt>
                <c:pt idx="17">
                  <c:v>4612.7083332213215</c:v>
                </c:pt>
                <c:pt idx="18">
                  <c:v>4540.7768360165055</c:v>
                </c:pt>
                <c:pt idx="19">
                  <c:v>4479.709764022478</c:v>
                </c:pt>
                <c:pt idx="20">
                  <c:v>4427.910344919102</c:v>
                </c:pt>
                <c:pt idx="21">
                  <c:v>4386.988029701287</c:v>
                </c:pt>
                <c:pt idx="22">
                  <c:v>4351.964423604907</c:v>
                </c:pt>
                <c:pt idx="23">
                  <c:v>4322.028547924742</c:v>
                </c:pt>
                <c:pt idx="24">
                  <c:v>4296.480885495822</c:v>
                </c:pt>
                <c:pt idx="25">
                  <c:v>4274.718059989612</c:v>
                </c:pt>
                <c:pt idx="26">
                  <c:v>4257.301122827892</c:v>
                </c:pt>
                <c:pt idx="27">
                  <c:v>4242.410304502431</c:v>
                </c:pt>
                <c:pt idx="28">
                  <c:v>4229.716458059178</c:v>
                </c:pt>
                <c:pt idx="29">
                  <c:v>4218.933287615508</c:v>
                </c:pt>
                <c:pt idx="30">
                  <c:v>4209.811769125746</c:v>
                </c:pt>
                <c:pt idx="31">
                  <c:v>4202.570416266022</c:v>
                </c:pt>
                <c:pt idx="32">
                  <c:v>4196.474999563919</c:v>
                </c:pt>
                <c:pt idx="33">
                  <c:v>4191.382769366493</c:v>
                </c:pt>
                <c:pt idx="34">
                  <c:v>4187.168723812045</c:v>
                </c:pt>
                <c:pt idx="35">
                  <c:v>4183.723402070175</c:v>
                </c:pt>
                <c:pt idx="36">
                  <c:v>4181.141057922097</c:v>
                </c:pt>
                <c:pt idx="37">
                  <c:v>4179.101343023894</c:v>
                </c:pt>
                <c:pt idx="38">
                  <c:v>4177.5392187086245</c:v>
                </c:pt>
                <c:pt idx="39">
                  <c:v>4176.397409107719</c:v>
                </c:pt>
                <c:pt idx="40">
                  <c:v>4175.625474529693</c:v>
                </c:pt>
                <c:pt idx="41">
                  <c:v>4175.270337980735</c:v>
                </c:pt>
                <c:pt idx="42">
                  <c:v>4175.180155993453</c:v>
                </c:pt>
                <c:pt idx="43">
                  <c:v>4175.324234612464</c:v>
                </c:pt>
                <c:pt idx="44">
                  <c:v>4175.675405076326</c:v>
                </c:pt>
                <c:pt idx="45">
                  <c:v>4176.209618927347</c:v>
                </c:pt>
                <c:pt idx="46">
                  <c:v>4176.953635512145</c:v>
                </c:pt>
                <c:pt idx="47">
                  <c:v>4177.829746368277</c:v>
                </c:pt>
                <c:pt idx="48">
                  <c:v>4178.823101831623</c:v>
                </c:pt>
                <c:pt idx="49">
                  <c:v>4179.920493013794</c:v>
                </c:pt>
                <c:pt idx="50">
                  <c:v>4181.110170511726</c:v>
                </c:pt>
                <c:pt idx="51">
                  <c:v>4182.4092156116185</c:v>
                </c:pt>
                <c:pt idx="52">
                  <c:v>4183.774842611854</c:v>
                </c:pt>
                <c:pt idx="53">
                  <c:v>4185.199749212871</c:v>
                </c:pt>
                <c:pt idx="54">
                  <c:v>4186.677407293027</c:v>
                </c:pt>
                <c:pt idx="55">
                  <c:v>4188.20198084546</c:v>
                </c:pt>
                <c:pt idx="56">
                  <c:v>4189.784843247653</c:v>
                </c:pt>
                <c:pt idx="57">
                  <c:v>4191.401303401859</c:v>
                </c:pt>
                <c:pt idx="58">
                  <c:v>4193.047725750472</c:v>
                </c:pt>
                <c:pt idx="59">
                  <c:v>4194.720843068598</c:v>
                </c:pt>
                <c:pt idx="60">
                  <c:v>4196.417719165017</c:v>
                </c:pt>
                <c:pt idx="61">
                  <c:v>4198.146695217584</c:v>
                </c:pt>
                <c:pt idx="62">
                  <c:v>4199.892256548826</c:v>
                </c:pt>
                <c:pt idx="63">
                  <c:v>4201.652592041643</c:v>
                </c:pt>
                <c:pt idx="64">
                  <c:v>4203.426064504298</c:v>
                </c:pt>
                <c:pt idx="65">
                  <c:v>4205.211193987032</c:v>
                </c:pt>
                <c:pt idx="66">
                  <c:v>4207.013978571217</c:v>
                </c:pt>
                <c:pt idx="67">
                  <c:v>4208.824510170766</c:v>
                </c:pt>
                <c:pt idx="68">
                  <c:v>4210.641885732011</c:v>
                </c:pt>
                <c:pt idx="69">
                  <c:v>4212.465283692375</c:v>
                </c:pt>
                <c:pt idx="70">
                  <c:v>4214.293956644865</c:v>
                </c:pt>
                <c:pt idx="71">
                  <c:v>4216.132303801267</c:v>
                </c:pt>
                <c:pt idx="72">
                  <c:v>4217.973747132062</c:v>
                </c:pt>
                <c:pt idx="73">
                  <c:v>4219.817838521414</c:v>
                </c:pt>
                <c:pt idx="74">
                  <c:v>4221.66416745131</c:v>
                </c:pt>
                <c:pt idx="75">
                  <c:v>4223.512357863438</c:v>
                </c:pt>
                <c:pt idx="76">
                  <c:v>4225.365629273871</c:v>
                </c:pt>
                <c:pt idx="77">
                  <c:v>4227.219533093041</c:v>
                </c:pt>
                <c:pt idx="78">
                  <c:v>4229.073848535872</c:v>
                </c:pt>
                <c:pt idx="79">
                  <c:v>4230.9283718606475</c:v>
                </c:pt>
                <c:pt idx="80">
                  <c:v>4232.782915067541</c:v>
                </c:pt>
                <c:pt idx="81">
                  <c:v>4234.637304696572</c:v>
                </c:pt>
                <c:pt idx="82">
                  <c:v>4236.491380717405</c:v>
                </c:pt>
                <c:pt idx="83">
                  <c:v>4238.344995503947</c:v>
                </c:pt>
                <c:pt idx="84">
                  <c:v>4240.1980128872665</c:v>
                </c:pt>
                <c:pt idx="85">
                  <c:v>4242.050307280883</c:v>
                </c:pt>
                <c:pt idx="86">
                  <c:v>4243.901762872854</c:v>
                </c:pt>
                <c:pt idx="87">
                  <c:v>4245.75227287956</c:v>
                </c:pt>
                <c:pt idx="88">
                  <c:v>4247.601738856512</c:v>
                </c:pt>
                <c:pt idx="89">
                  <c:v>4249.450070061769</c:v>
                </c:pt>
                <c:pt idx="90">
                  <c:v>4251.29718286801</c:v>
                </c:pt>
                <c:pt idx="91">
                  <c:v>4253.143000219463</c:v>
                </c:pt>
                <c:pt idx="92">
                  <c:v>4254.987451130347</c:v>
                </c:pt>
                <c:pt idx="93">
                  <c:v>4256.830470221583</c:v>
                </c:pt>
                <c:pt idx="94">
                  <c:v>4258.671997292927</c:v>
                </c:pt>
                <c:pt idx="95">
                  <c:v>4260.511976927717</c:v>
                </c:pt>
                <c:pt idx="96">
                  <c:v>4262.350358127861</c:v>
                </c:pt>
                <c:pt idx="97">
                  <c:v>4264.187093976655</c:v>
                </c:pt>
                <c:pt idx="98">
                  <c:v>4266.0221413273475</c:v>
                </c:pt>
                <c:pt idx="99">
                  <c:v>4267.855460515521</c:v>
                </c:pt>
                <c:pt idx="100">
                  <c:v>4269.687015093381</c:v>
                </c:pt>
                <c:pt idx="101">
                  <c:v>4271.516771584374</c:v>
                </c:pt>
                <c:pt idx="102">
                  <c:v>4273.344699256488</c:v>
                </c:pt>
                <c:pt idx="103">
                  <c:v>4275.170769912922</c:v>
                </c:pt>
                <c:pt idx="104">
                  <c:v>4276.994957698686</c:v>
                </c:pt>
                <c:pt idx="105">
                  <c:v>4278.817238921979</c:v>
                </c:pt>
                <c:pt idx="106">
                  <c:v>4280.637591889213</c:v>
                </c:pt>
                <c:pt idx="107">
                  <c:v>4282.455996752587</c:v>
                </c:pt>
                <c:pt idx="108">
                  <c:v>4284.2724353693675</c:v>
                </c:pt>
                <c:pt idx="109">
                  <c:v>4286.086891171828</c:v>
                </c:pt>
                <c:pt idx="110">
                  <c:v>4287.899349047171</c:v>
                </c:pt>
                <c:pt idx="111">
                  <c:v>4289.709795226581</c:v>
                </c:pt>
                <c:pt idx="112">
                  <c:v>4291.518217182768</c:v>
                </c:pt>
                <c:pt idx="113">
                  <c:v>4293.324603535297</c:v>
                </c:pt>
                <c:pt idx="114">
                  <c:v>4295.128943963176</c:v>
                </c:pt>
                <c:pt idx="115">
                  <c:v>4296.931229124093</c:v>
                </c:pt>
                <c:pt idx="116">
                  <c:v>4298.7314505798</c:v>
                </c:pt>
                <c:pt idx="117">
                  <c:v>4300.529600727226</c:v>
                </c:pt>
                <c:pt idx="118">
                  <c:v>4302.32567273482</c:v>
                </c:pt>
                <c:pt idx="119">
                  <c:v>4304.119660483741</c:v>
                </c:pt>
                <c:pt idx="120">
                  <c:v>4305.911558513558</c:v>
                </c:pt>
                <c:pt idx="121">
                  <c:v>4307.701361972071</c:v>
                </c:pt>
                <c:pt idx="122">
                  <c:v>4309.489066568963</c:v>
                </c:pt>
                <c:pt idx="123">
                  <c:v>4311.274668532999</c:v>
                </c:pt>
                <c:pt idx="124">
                  <c:v>4313.05816457247</c:v>
                </c:pt>
                <c:pt idx="125">
                  <c:v>4314.839551838651</c:v>
                </c:pt>
                <c:pt idx="126">
                  <c:v>4316.618827892068</c:v>
                </c:pt>
                <c:pt idx="127">
                  <c:v>4318.395990671312</c:v>
                </c:pt>
                <c:pt idx="128">
                  <c:v>4320.171038464243</c:v>
                </c:pt>
                <c:pt idx="129">
                  <c:v>4321.943969881373</c:v>
                </c:pt>
                <c:pt idx="130">
                  <c:v>4323.714783831297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'Fig. and Boost &amp; De-Orbit'!$A$72:$B$72</c:f>
              <c:strCache>
                <c:ptCount val="1"/>
                <c:pt idx="0">
                  <c:v>13 Year Life, Solar Mean, No Plane Change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and Boost &amp; De-Orbit'!$P$10:$P$140</c:f>
              <c:numCache/>
            </c:numRef>
          </c:xVal>
          <c:yVal>
            <c:numRef>
              <c:f>'Fig. and Boost &amp; De-Orbit'!$Y$10:$Y$140</c:f>
              <c:numCache>
                <c:ptCount val="131"/>
                <c:pt idx="0">
                  <c:v>36104.22111201681</c:v>
                </c:pt>
                <c:pt idx="1">
                  <c:v>27372.21081775996</c:v>
                </c:pt>
                <c:pt idx="2">
                  <c:v>20759.036548951677</c:v>
                </c:pt>
                <c:pt idx="3">
                  <c:v>15751.057884450876</c:v>
                </c:pt>
                <c:pt idx="4">
                  <c:v>11959.150861104463</c:v>
                </c:pt>
                <c:pt idx="5">
                  <c:v>9088.522060863917</c:v>
                </c:pt>
                <c:pt idx="6">
                  <c:v>7232.405448498555</c:v>
                </c:pt>
                <c:pt idx="7">
                  <c:v>5762.713615246208</c:v>
                </c:pt>
                <c:pt idx="8">
                  <c:v>4599.36262940791</c:v>
                </c:pt>
                <c:pt idx="9">
                  <c:v>3678.8651100298457</c:v>
                </c:pt>
                <c:pt idx="10">
                  <c:v>2950.8906514872324</c:v>
                </c:pt>
                <c:pt idx="11">
                  <c:v>2437.153341080638</c:v>
                </c:pt>
                <c:pt idx="12">
                  <c:v>2020.220596518109</c:v>
                </c:pt>
                <c:pt idx="13">
                  <c:v>1682.1446205163134</c:v>
                </c:pt>
                <c:pt idx="14">
                  <c:v>1408.3046473898505</c:v>
                </c:pt>
                <c:pt idx="15">
                  <c:v>1186.7901768757824</c:v>
                </c:pt>
                <c:pt idx="16">
                  <c:v>1022.897467205645</c:v>
                </c:pt>
                <c:pt idx="17">
                  <c:v>888.3862584600548</c:v>
                </c:pt>
                <c:pt idx="18">
                  <c:v>778.2429037601559</c:v>
                </c:pt>
                <c:pt idx="19">
                  <c:v>688.3087643556793</c:v>
                </c:pt>
                <c:pt idx="20">
                  <c:v>615.1343938067223</c:v>
                </c:pt>
                <c:pt idx="21">
                  <c:v>560.0734822862116</c:v>
                </c:pt>
                <c:pt idx="22">
                  <c:v>515.1453550668481</c:v>
                </c:pt>
                <c:pt idx="23">
                  <c:v>478.72663446951617</c:v>
                </c:pt>
                <c:pt idx="24">
                  <c:v>449.45355376990386</c:v>
                </c:pt>
                <c:pt idx="25">
                  <c:v>426.18043919386855</c:v>
                </c:pt>
                <c:pt idx="26">
                  <c:v>409.3378354284022</c:v>
                </c:pt>
                <c:pt idx="27">
                  <c:v>396.29046169298476</c:v>
                </c:pt>
                <c:pt idx="28">
                  <c:v>386.4603943980922</c:v>
                </c:pt>
                <c:pt idx="29">
                  <c:v>379.3572897551159</c:v>
                </c:pt>
                <c:pt idx="30">
                  <c:v>374.5651122478349</c:v>
                </c:pt>
                <c:pt idx="31">
                  <c:v>372.2558410822198</c:v>
                </c:pt>
                <c:pt idx="32">
                  <c:v>371.4497386322457</c:v>
                </c:pt>
                <c:pt idx="33">
                  <c:v>371.9271555026289</c:v>
                </c:pt>
                <c:pt idx="34">
                  <c:v>373.500154837264</c:v>
                </c:pt>
                <c:pt idx="35">
                  <c:v>376.0079346426058</c:v>
                </c:pt>
                <c:pt idx="36">
                  <c:v>379.54505762983445</c:v>
                </c:pt>
                <c:pt idx="37">
                  <c:v>383.69627228161266</c:v>
                </c:pt>
                <c:pt idx="38">
                  <c:v>388.3746770154806</c:v>
                </c:pt>
                <c:pt idx="39">
                  <c:v>393.5053196249975</c:v>
                </c:pt>
                <c:pt idx="40">
                  <c:v>399.02355516710156</c:v>
                </c:pt>
                <c:pt idx="41">
                  <c:v>404.9930242868621</c:v>
                </c:pt>
                <c:pt idx="42">
                  <c:v>411.21433632494944</c:v>
                </c:pt>
                <c:pt idx="43">
                  <c:v>417.65242026055483</c:v>
                </c:pt>
                <c:pt idx="44">
                  <c:v>424.2767702735697</c:v>
                </c:pt>
                <c:pt idx="45">
                  <c:v>431.0608524144744</c:v>
                </c:pt>
                <c:pt idx="46">
                  <c:v>438.050276261453</c:v>
                </c:pt>
                <c:pt idx="47">
                  <c:v>445.13902758229466</c:v>
                </c:pt>
                <c:pt idx="48">
                  <c:v>452.3129028081786</c:v>
                </c:pt>
                <c:pt idx="49">
                  <c:v>459.5594289898569</c:v>
                </c:pt>
                <c:pt idx="50">
                  <c:v>466.8676537422532</c:v>
                </c:pt>
                <c:pt idx="51">
                  <c:v>474.27012981128246</c:v>
                </c:pt>
                <c:pt idx="52">
                  <c:v>481.70644074100016</c:v>
                </c:pt>
                <c:pt idx="53">
                  <c:v>489.1708864161126</c:v>
                </c:pt>
                <c:pt idx="54">
                  <c:v>496.6584072785167</c:v>
                </c:pt>
                <c:pt idx="55">
                  <c:v>504.1645130193257</c:v>
                </c:pt>
                <c:pt idx="56">
                  <c:v>511.7119558431815</c:v>
                </c:pt>
                <c:pt idx="57">
                  <c:v>519.2648255526309</c:v>
                </c:pt>
                <c:pt idx="58">
                  <c:v>526.820879683848</c:v>
                </c:pt>
                <c:pt idx="59">
                  <c:v>534.3781049741447</c:v>
                </c:pt>
                <c:pt idx="60">
                  <c:v>541.9346944730318</c:v>
                </c:pt>
                <c:pt idx="61">
                  <c:v>549.5059696587159</c:v>
                </c:pt>
                <c:pt idx="62">
                  <c:v>557.0703651071424</c:v>
                </c:pt>
                <c:pt idx="63">
                  <c:v>564.6270223630086</c:v>
                </c:pt>
                <c:pt idx="64">
                  <c:v>572.1751627136484</c:v>
                </c:pt>
                <c:pt idx="65">
                  <c:v>579.7140801973809</c:v>
                </c:pt>
                <c:pt idx="66">
                  <c:v>587.2536353749726</c:v>
                </c:pt>
                <c:pt idx="67">
                  <c:v>594.7810419111054</c:v>
                </c:pt>
                <c:pt idx="68">
                  <c:v>602.295984596039</c:v>
                </c:pt>
                <c:pt idx="69">
                  <c:v>609.7981759034992</c:v>
                </c:pt>
                <c:pt idx="70">
                  <c:v>617.2873538877141</c:v>
                </c:pt>
                <c:pt idx="71">
                  <c:v>624.7696573650381</c:v>
                </c:pt>
                <c:pt idx="72">
                  <c:v>632.2376022398756</c:v>
                </c:pt>
                <c:pt idx="73">
                  <c:v>639.6910856973642</c:v>
                </c:pt>
                <c:pt idx="74">
                  <c:v>647.1300148189032</c:v>
                </c:pt>
                <c:pt idx="75">
                  <c:v>654.5543059297039</c:v>
                </c:pt>
                <c:pt idx="76">
                  <c:v>661.9676508745038</c:v>
                </c:pt>
                <c:pt idx="77">
                  <c:v>669.3657643749863</c:v>
                </c:pt>
                <c:pt idx="78">
                  <c:v>676.748627647295</c:v>
                </c:pt>
                <c:pt idx="79">
                  <c:v>684.1162256731042</c:v>
                </c:pt>
                <c:pt idx="80">
                  <c:v>691.4685469786971</c:v>
                </c:pt>
                <c:pt idx="81">
                  <c:v>698.8055834264056</c:v>
                </c:pt>
                <c:pt idx="82">
                  <c:v>706.1273300177143</c:v>
                </c:pt>
                <c:pt idx="83">
                  <c:v>713.4337847073574</c:v>
                </c:pt>
                <c:pt idx="84">
                  <c:v>720.7249482278417</c:v>
                </c:pt>
                <c:pt idx="85">
                  <c:v>728.0008239237598</c:v>
                </c:pt>
                <c:pt idx="86">
                  <c:v>735.2614175954162</c:v>
                </c:pt>
                <c:pt idx="87">
                  <c:v>742.5067373511737</c:v>
                </c:pt>
                <c:pt idx="88">
                  <c:v>749.7367934680847</c:v>
                </c:pt>
                <c:pt idx="89">
                  <c:v>756.9515982603366</c:v>
                </c:pt>
                <c:pt idx="90">
                  <c:v>764.1511659550654</c:v>
                </c:pt>
                <c:pt idx="91">
                  <c:v>771.3355125751293</c:v>
                </c:pt>
                <c:pt idx="92">
                  <c:v>778.504655828466</c:v>
                </c:pt>
                <c:pt idx="93">
                  <c:v>785.6586150036497</c:v>
                </c:pt>
                <c:pt idx="94">
                  <c:v>792.7974108713381</c:v>
                </c:pt>
                <c:pt idx="95">
                  <c:v>799.9210655911972</c:v>
                </c:pt>
                <c:pt idx="96">
                  <c:v>807.0296026241424</c:v>
                </c:pt>
                <c:pt idx="97">
                  <c:v>814.1230466494321</c:v>
                </c:pt>
                <c:pt idx="98">
                  <c:v>821.2014234864715</c:v>
                </c:pt>
                <c:pt idx="99">
                  <c:v>828.264760021023</c:v>
                </c:pt>
                <c:pt idx="100">
                  <c:v>835.3130841355386</c:v>
                </c:pt>
                <c:pt idx="101">
                  <c:v>842.3464246434601</c:v>
                </c:pt>
                <c:pt idx="102">
                  <c:v>849.3648112271842</c:v>
                </c:pt>
                <c:pt idx="103">
                  <c:v>856.3682743795757</c:v>
                </c:pt>
                <c:pt idx="104">
                  <c:v>863.3568453487467</c:v>
                </c:pt>
                <c:pt idx="105">
                  <c:v>870.3305560859736</c:v>
                </c:pt>
                <c:pt idx="106">
                  <c:v>877.2894391965685</c:v>
                </c:pt>
                <c:pt idx="107">
                  <c:v>884.2335278935165</c:v>
                </c:pt>
                <c:pt idx="108">
                  <c:v>891.1628559537684</c:v>
                </c:pt>
                <c:pt idx="109">
                  <c:v>898.077457676978</c:v>
                </c:pt>
                <c:pt idx="110">
                  <c:v>904.9773678466195</c:v>
                </c:pt>
                <c:pt idx="111">
                  <c:v>911.8626216932938</c:v>
                </c:pt>
                <c:pt idx="112">
                  <c:v>918.7332548601413</c:v>
                </c:pt>
                <c:pt idx="113">
                  <c:v>925.5893033702146</c:v>
                </c:pt>
                <c:pt idx="114">
                  <c:v>932.4308035957155</c:v>
                </c:pt>
                <c:pt idx="115">
                  <c:v>939.2577922290026</c:v>
                </c:pt>
                <c:pt idx="116">
                  <c:v>946.0703062552516</c:v>
                </c:pt>
                <c:pt idx="117">
                  <c:v>952.8683829266811</c:v>
                </c:pt>
                <c:pt idx="118">
                  <c:v>959.6520597382665</c:v>
                </c:pt>
                <c:pt idx="119">
                  <c:v>966.4213744048517</c:v>
                </c:pt>
                <c:pt idx="120">
                  <c:v>973.1763648395802</c:v>
                </c:pt>
                <c:pt idx="121">
                  <c:v>979.9170691335584</c:v>
                </c:pt>
                <c:pt idx="122">
                  <c:v>986.643525536726</c:v>
                </c:pt>
                <c:pt idx="123">
                  <c:v>993.355772439822</c:v>
                </c:pt>
                <c:pt idx="124">
                  <c:v>1000.0538483573795</c:v>
                </c:pt>
                <c:pt idx="125">
                  <c:v>1006.7377919117521</c:v>
                </c:pt>
                <c:pt idx="126">
                  <c:v>1013.4076418180409</c:v>
                </c:pt>
                <c:pt idx="127">
                  <c:v>1020.0634368699323</c:v>
                </c:pt>
                <c:pt idx="128">
                  <c:v>1026.7052159263376</c:v>
                </c:pt>
                <c:pt idx="129">
                  <c:v>1033.3330178988533</c:v>
                </c:pt>
                <c:pt idx="130">
                  <c:v>1039.9468817399422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'Fig. and Boost &amp; De-Orbit'!$A$73:$B$73</c:f>
              <c:strCache>
                <c:ptCount val="1"/>
                <c:pt idx="0">
                  <c:v>13 Year Life, Solar Mean, Plane Change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33333"/>
                </a:solidFill>
              </a:ln>
            </c:spPr>
          </c:marker>
          <c:xVal>
            <c:numRef>
              <c:f>'Fig. and Boost &amp; De-Orbit'!$P$10:$P$140</c:f>
              <c:numCache/>
            </c:numRef>
          </c:xVal>
          <c:yVal>
            <c:numRef>
              <c:f>'Fig. and Boost &amp; De-Orbit'!$Z$10:$Z$140</c:f>
              <c:numCache>
                <c:ptCount val="131"/>
                <c:pt idx="0">
                  <c:v>40133.650180660945</c:v>
                </c:pt>
                <c:pt idx="1">
                  <c:v>31394.862519392853</c:v>
                </c:pt>
                <c:pt idx="2">
                  <c:v>24774.929727436345</c:v>
                </c:pt>
                <c:pt idx="3">
                  <c:v>19760.21131016864</c:v>
                </c:pt>
                <c:pt idx="4">
                  <c:v>15961.58323133343</c:v>
                </c:pt>
                <c:pt idx="5">
                  <c:v>13084.252000155033</c:v>
                </c:pt>
                <c:pt idx="6">
                  <c:v>11221.45150904914</c:v>
                </c:pt>
                <c:pt idx="7">
                  <c:v>9745.094277271095</c:v>
                </c:pt>
                <c:pt idx="8">
                  <c:v>8575.09630150814</c:v>
                </c:pt>
                <c:pt idx="9">
                  <c:v>7647.970129558978</c:v>
                </c:pt>
                <c:pt idx="10">
                  <c:v>6913.385284915275</c:v>
                </c:pt>
                <c:pt idx="11">
                  <c:v>6393.055784355594</c:v>
                </c:pt>
                <c:pt idx="12">
                  <c:v>5969.5489754252085</c:v>
                </c:pt>
                <c:pt idx="13">
                  <c:v>5624.916991034902</c:v>
                </c:pt>
                <c:pt idx="14">
                  <c:v>5344.538996047981</c:v>
                </c:pt>
                <c:pt idx="15">
                  <c:v>5116.504421102519</c:v>
                </c:pt>
                <c:pt idx="16">
                  <c:v>4946.109455681081</c:v>
                </c:pt>
                <c:pt idx="17">
                  <c:v>4805.113771463105</c:v>
                </c:pt>
                <c:pt idx="18">
                  <c:v>4688.503653514109</c:v>
                </c:pt>
                <c:pt idx="19">
                  <c:v>4592.120395371512</c:v>
                </c:pt>
                <c:pt idx="20">
                  <c:v>4512.514483224236</c:v>
                </c:pt>
                <c:pt idx="21">
                  <c:v>4451.03954021299</c:v>
                </c:pt>
                <c:pt idx="22">
                  <c:v>4399.714824915035</c:v>
                </c:pt>
                <c:pt idx="23">
                  <c:v>4356.916893290454</c:v>
                </c:pt>
                <c:pt idx="24">
                  <c:v>4321.281912586644</c:v>
                </c:pt>
                <c:pt idx="25">
                  <c:v>4291.664143331558</c:v>
                </c:pt>
                <c:pt idx="26">
                  <c:v>4268.49406484259</c:v>
                </c:pt>
                <c:pt idx="27">
                  <c:v>4249.1363312958365</c:v>
                </c:pt>
                <c:pt idx="28">
                  <c:v>4233.012954382525</c:v>
                </c:pt>
                <c:pt idx="29">
                  <c:v>4219.633525916919</c:v>
                </c:pt>
                <c:pt idx="30">
                  <c:v>4208.581946305725</c:v>
                </c:pt>
                <c:pt idx="31">
                  <c:v>4200.030130995896</c:v>
                </c:pt>
                <c:pt idx="32">
                  <c:v>4192.998278918436</c:v>
                </c:pt>
                <c:pt idx="33">
                  <c:v>4187.266677549157</c:v>
                </c:pt>
                <c:pt idx="34">
                  <c:v>4182.64732721514</c:v>
                </c:pt>
                <c:pt idx="35">
                  <c:v>4178.979363416163</c:v>
                </c:pt>
                <c:pt idx="36">
                  <c:v>4176.357286664924</c:v>
                </c:pt>
                <c:pt idx="37">
                  <c:v>4174.365783551866</c:v>
                </c:pt>
                <c:pt idx="38">
                  <c:v>4172.917890906682</c:v>
                </c:pt>
                <c:pt idx="39">
                  <c:v>4171.938595237536</c:v>
                </c:pt>
                <c:pt idx="40">
                  <c:v>4171.3631906165565</c:v>
                </c:pt>
                <c:pt idx="41">
                  <c:v>4171.255257002707</c:v>
                </c:pt>
                <c:pt idx="42">
                  <c:v>4171.415343347426</c:v>
                </c:pt>
                <c:pt idx="43">
                  <c:v>4171.808318535677</c:v>
                </c:pt>
                <c:pt idx="44">
                  <c:v>4172.403616946332</c:v>
                </c:pt>
                <c:pt idx="45">
                  <c:v>4173.17464512022</c:v>
                </c:pt>
                <c:pt idx="46">
                  <c:v>4174.166953415473</c:v>
                </c:pt>
                <c:pt idx="47">
                  <c:v>4175.274468667622</c:v>
                </c:pt>
                <c:pt idx="48">
                  <c:v>4176.482928661623</c:v>
                </c:pt>
                <c:pt idx="49">
                  <c:v>4177.779802086274</c:v>
                </c:pt>
                <c:pt idx="50">
                  <c:v>4179.154078477075</c:v>
                </c:pt>
                <c:pt idx="51">
                  <c:v>4180.638252781311</c:v>
                </c:pt>
                <c:pt idx="52">
                  <c:v>4182.171851023497</c:v>
                </c:pt>
                <c:pt idx="53">
                  <c:v>4183.749115846164</c:v>
                </c:pt>
                <c:pt idx="54">
                  <c:v>4185.364930724731</c:v>
                </c:pt>
                <c:pt idx="55">
                  <c:v>4187.014748657819</c:v>
                </c:pt>
                <c:pt idx="56">
                  <c:v>4188.721265429924</c:v>
                </c:pt>
                <c:pt idx="57">
                  <c:v>4190.448514694127</c:v>
                </c:pt>
                <c:pt idx="58">
                  <c:v>4192.194198106171</c:v>
                </c:pt>
                <c:pt idx="59">
                  <c:v>4193.956246790349</c:v>
                </c:pt>
                <c:pt idx="60">
                  <c:v>4195.7327984489475</c:v>
                </c:pt>
                <c:pt idx="61">
                  <c:v>4197.539119477121</c:v>
                </c:pt>
                <c:pt idx="62">
                  <c:v>4199.353589630367</c:v>
                </c:pt>
                <c:pt idx="63">
                  <c:v>4201.175295893933</c:v>
                </c:pt>
                <c:pt idx="64">
                  <c:v>4203.003405255153</c:v>
                </c:pt>
                <c:pt idx="65">
                  <c:v>4204.837157710204</c:v>
                </c:pt>
                <c:pt idx="66">
                  <c:v>4206.686360034055</c:v>
                </c:pt>
                <c:pt idx="67">
                  <c:v>4208.538172360388</c:v>
                </c:pt>
                <c:pt idx="68">
                  <c:v>4210.392226201723</c:v>
                </c:pt>
                <c:pt idx="69">
                  <c:v>4212.248181005801</c:v>
                </c:pt>
                <c:pt idx="70">
                  <c:v>4214.1057220511275</c:v>
                </c:pt>
                <c:pt idx="71">
                  <c:v>4215.970935627084</c:v>
                </c:pt>
                <c:pt idx="72">
                  <c:v>4217.836285358388</c:v>
                </c:pt>
                <c:pt idx="73">
                  <c:v>4219.701616396297</c:v>
                </c:pt>
                <c:pt idx="74">
                  <c:v>4221.566784032687</c:v>
                </c:pt>
                <c:pt idx="75">
                  <c:v>4223.431653046144</c:v>
                </c:pt>
                <c:pt idx="76">
                  <c:v>4225.299863976234</c:v>
                </c:pt>
                <c:pt idx="77">
                  <c:v>4227.167080479528</c:v>
                </c:pt>
                <c:pt idx="78">
                  <c:v>4229.033232945649</c:v>
                </c:pt>
                <c:pt idx="79">
                  <c:v>4230.898255766975</c:v>
                </c:pt>
                <c:pt idx="80">
                  <c:v>4232.762087116307</c:v>
                </c:pt>
                <c:pt idx="81">
                  <c:v>4234.624668736922</c:v>
                </c:pt>
                <c:pt idx="82">
                  <c:v>4236.485945744294</c:v>
                </c:pt>
                <c:pt idx="83">
                  <c:v>4238.345866438836</c:v>
                </c:pt>
                <c:pt idx="84">
                  <c:v>4240.204382129049</c:v>
                </c:pt>
                <c:pt idx="85">
                  <c:v>4242.061446964507</c:v>
                </c:pt>
                <c:pt idx="86">
                  <c:v>4243.917017778136</c:v>
                </c:pt>
                <c:pt idx="87">
                  <c:v>4245.771053937221</c:v>
                </c:pt>
                <c:pt idx="88">
                  <c:v>4247.6235172027455</c:v>
                </c:pt>
                <c:pt idx="89">
                  <c:v>4249.474371596491</c:v>
                </c:pt>
                <c:pt idx="90">
                  <c:v>4251.323583275593</c:v>
                </c:pt>
                <c:pt idx="91">
                  <c:v>4253.17112041398</c:v>
                </c:pt>
                <c:pt idx="92">
                  <c:v>4255.016953090489</c:v>
                </c:pt>
                <c:pt idx="93">
                  <c:v>4256.861053183116</c:v>
                </c:pt>
                <c:pt idx="94">
                  <c:v>4258.7033942692215</c:v>
                </c:pt>
                <c:pt idx="95">
                  <c:v>4260.5439515311955</c:v>
                </c:pt>
                <c:pt idx="96">
                  <c:v>4262.382701667444</c:v>
                </c:pt>
                <c:pt idx="97">
                  <c:v>4264.219622808262</c:v>
                </c:pt>
                <c:pt idx="98">
                  <c:v>4266.0546944363905</c:v>
                </c:pt>
                <c:pt idx="99">
                  <c:v>4267.88789731202</c:v>
                </c:pt>
                <c:pt idx="100">
                  <c:v>4269.719213401907</c:v>
                </c:pt>
                <c:pt idx="101">
                  <c:v>4271.548625812478</c:v>
                </c:pt>
                <c:pt idx="102">
                  <c:v>4273.376118726588</c:v>
                </c:pt>
                <c:pt idx="103">
                  <c:v>4275.201677343854</c:v>
                </c:pt>
                <c:pt idx="104">
                  <c:v>4277.025287824261</c:v>
                </c:pt>
                <c:pt idx="105">
                  <c:v>4278.8469372349045</c:v>
                </c:pt>
                <c:pt idx="106">
                  <c:v>4280.66661349971</c:v>
                </c:pt>
                <c:pt idx="107">
                  <c:v>4282.484305351895</c:v>
                </c:pt>
                <c:pt idx="108">
                  <c:v>4284.30000228914</c:v>
                </c:pt>
                <c:pt idx="109">
                  <c:v>4286.11369453118</c:v>
                </c:pt>
                <c:pt idx="110">
                  <c:v>4287.925372979791</c:v>
                </c:pt>
                <c:pt idx="111">
                  <c:v>4289.735029180976</c:v>
                </c:pt>
                <c:pt idx="112">
                  <c:v>4291.542655289269</c:v>
                </c:pt>
                <c:pt idx="113">
                  <c:v>4293.348244033983</c:v>
                </c:pt>
                <c:pt idx="114">
                  <c:v>4295.151788687379</c:v>
                </c:pt>
                <c:pt idx="115">
                  <c:v>4296.953283034562</c:v>
                </c:pt>
                <c:pt idx="116">
                  <c:v>4298.752721345056</c:v>
                </c:pt>
                <c:pt idx="117">
                  <c:v>4300.550098345964</c:v>
                </c:pt>
                <c:pt idx="118">
                  <c:v>4302.345409196617</c:v>
                </c:pt>
                <c:pt idx="119">
                  <c:v>4304.13864946461</c:v>
                </c:pt>
                <c:pt idx="120">
                  <c:v>4305.929815103184</c:v>
                </c:pt>
                <c:pt idx="121">
                  <c:v>4307.718902429859</c:v>
                </c:pt>
                <c:pt idx="122">
                  <c:v>4309.505908106234</c:v>
                </c:pt>
                <c:pt idx="123">
                  <c:v>4311.290829118946</c:v>
                </c:pt>
                <c:pt idx="124">
                  <c:v>4313.073662761636</c:v>
                </c:pt>
                <c:pt idx="125">
                  <c:v>4314.854406617941</c:v>
                </c:pt>
                <c:pt idx="126">
                  <c:v>4316.633058545433</c:v>
                </c:pt>
                <c:pt idx="127">
                  <c:v>4318.409616660426</c:v>
                </c:pt>
                <c:pt idx="128">
                  <c:v>4320.184079323646</c:v>
                </c:pt>
                <c:pt idx="129">
                  <c:v>4321.956445126673</c:v>
                </c:pt>
                <c:pt idx="130">
                  <c:v>4323.726712879154</c:v>
                </c:pt>
              </c:numCache>
            </c:numRef>
          </c:yVal>
          <c:smooth val="1"/>
        </c:ser>
        <c:axId val="12061539"/>
        <c:axId val="41444988"/>
      </c:scatterChart>
      <c:valAx>
        <c:axId val="12061539"/>
        <c:scaling>
          <c:orientation val="minMax"/>
          <c:max val="15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80"/>
                    </a:solidFill>
                  </a:rPr>
                  <a:t>Altitude (km)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80"/>
                </a:solidFill>
              </a:defRPr>
            </a:pPr>
          </a:p>
        </c:txPr>
        <c:crossAx val="41444988"/>
        <c:crosses val="autoZero"/>
        <c:crossBetween val="midCat"/>
        <c:dispUnits/>
      </c:valAx>
      <c:valAx>
        <c:axId val="4144498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80"/>
                    </a:solidFill>
                  </a:rPr>
                  <a:t>Delta-V (m/s)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80"/>
                </a:solidFill>
              </a:defRPr>
            </a:pPr>
          </a:p>
        </c:txPr>
        <c:crossAx val="12061539"/>
        <c:crosses val="autoZero"/>
        <c:crossBetween val="midCat"/>
        <c:dispUnits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legend>
      <c:legendPos val="tr"/>
      <c:layout>
        <c:manualLayout>
          <c:xMode val="edge"/>
          <c:yMode val="edge"/>
          <c:x val="0.392"/>
          <c:y val="0.108"/>
          <c:w val="0.5477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57150</xdr:rowOff>
    </xdr:from>
    <xdr:to>
      <xdr:col>9</xdr:col>
      <xdr:colOff>485775</xdr:colOff>
      <xdr:row>60</xdr:row>
      <xdr:rowOff>66675</xdr:rowOff>
    </xdr:to>
    <xdr:graphicFrame>
      <xdr:nvGraphicFramePr>
        <xdr:cNvPr id="1" name="Chart 2"/>
        <xdr:cNvGraphicFramePr/>
      </xdr:nvGraphicFramePr>
      <xdr:xfrm>
        <a:off x="28575" y="2581275"/>
        <a:ext cx="9563100" cy="794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KM\AppData\Local\Microsoft\Windows\Temporary%20Internet%20Files\Content.IE5\9JXTYSKW\SME_Fig_8-42_HistogramsOfCoverage_v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"/>
      <sheetName val="Computation"/>
    </sheetNames>
    <sheetDataSet>
      <sheetData sheetId="1">
        <row r="12">
          <cell r="K12">
            <v>57.29577951308232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28125" style="116" customWidth="1"/>
    <col min="2" max="2" width="17.421875" style="116" bestFit="1" customWidth="1"/>
    <col min="3" max="3" width="16.57421875" style="116" customWidth="1"/>
    <col min="4" max="7" width="14.00390625" style="116" customWidth="1"/>
    <col min="8" max="8" width="14.421875" style="116" bestFit="1" customWidth="1"/>
    <col min="9" max="9" width="14.8515625" style="116" bestFit="1" customWidth="1"/>
    <col min="10" max="10" width="16.28125" style="116" customWidth="1"/>
    <col min="11" max="14" width="10.7109375" style="116" customWidth="1"/>
    <col min="15" max="15" width="9.140625" style="116" customWidth="1"/>
    <col min="16" max="16" width="8.00390625" style="116" bestFit="1" customWidth="1"/>
    <col min="17" max="17" width="25.8515625" style="116" bestFit="1" customWidth="1"/>
    <col min="18" max="18" width="30.7109375" style="116" bestFit="1" customWidth="1"/>
    <col min="19" max="19" width="25.8515625" style="116" customWidth="1"/>
    <col min="20" max="20" width="30.7109375" style="116" bestFit="1" customWidth="1"/>
    <col min="21" max="21" width="25.8515625" style="116" customWidth="1"/>
    <col min="22" max="22" width="30.7109375" style="116" bestFit="1" customWidth="1"/>
    <col min="23" max="23" width="25.8515625" style="116" bestFit="1" customWidth="1"/>
    <col min="24" max="24" width="30.7109375" style="116" bestFit="1" customWidth="1"/>
    <col min="25" max="26" width="35.57421875" style="116" bestFit="1" customWidth="1"/>
    <col min="27" max="28" width="9.140625" style="116" customWidth="1"/>
    <col min="29" max="29" width="16.57421875" style="116" bestFit="1" customWidth="1"/>
    <col min="30" max="30" width="11.140625" style="116" bestFit="1" customWidth="1"/>
    <col min="31" max="31" width="20.140625" style="116" bestFit="1" customWidth="1"/>
    <col min="32" max="32" width="16.57421875" style="116" bestFit="1" customWidth="1"/>
    <col min="33" max="33" width="20.140625" style="116" bestFit="1" customWidth="1"/>
    <col min="34" max="34" width="10.57421875" style="116" bestFit="1" customWidth="1"/>
    <col min="35" max="35" width="9.57421875" style="116" bestFit="1" customWidth="1"/>
    <col min="36" max="36" width="11.140625" style="116" bestFit="1" customWidth="1"/>
    <col min="37" max="37" width="10.140625" style="116" bestFit="1" customWidth="1"/>
    <col min="38" max="39" width="9.57421875" style="116" bestFit="1" customWidth="1"/>
    <col min="40" max="40" width="9.00390625" style="116" bestFit="1" customWidth="1"/>
    <col min="41" max="41" width="18.28125" style="116" bestFit="1" customWidth="1"/>
    <col min="42" max="16384" width="9.140625" style="116" customWidth="1"/>
  </cols>
  <sheetData>
    <row r="1" spans="1:41" ht="15">
      <c r="A1" s="47" t="s">
        <v>79</v>
      </c>
      <c r="B1" s="115"/>
      <c r="C1" s="115"/>
      <c r="D1" s="115"/>
      <c r="E1" s="115"/>
      <c r="F1" s="115"/>
      <c r="G1" s="231" t="s">
        <v>27</v>
      </c>
      <c r="H1" s="232"/>
      <c r="I1" s="233"/>
      <c r="O1"/>
      <c r="AB1" s="115"/>
      <c r="AC1" s="228" t="s">
        <v>28</v>
      </c>
      <c r="AD1" s="229"/>
      <c r="AE1" s="230"/>
      <c r="AF1"/>
      <c r="AG1"/>
      <c r="AH1"/>
      <c r="AI1"/>
      <c r="AJ1"/>
      <c r="AK1"/>
      <c r="AL1"/>
      <c r="AM1"/>
      <c r="AN1"/>
      <c r="AO1"/>
    </row>
    <row r="2" spans="1:31" ht="15.75" thickBot="1">
      <c r="A2" s="51" t="s">
        <v>81</v>
      </c>
      <c r="B2" s="115"/>
      <c r="C2" s="115"/>
      <c r="D2" s="115"/>
      <c r="E2" s="115"/>
      <c r="F2" s="115"/>
      <c r="G2" s="249" t="s">
        <v>29</v>
      </c>
      <c r="H2" s="117">
        <v>57.2958</v>
      </c>
      <c r="I2" s="118" t="s">
        <v>30</v>
      </c>
      <c r="J2" s="119"/>
      <c r="K2" s="119"/>
      <c r="L2" s="119"/>
      <c r="M2" s="119"/>
      <c r="N2" s="119"/>
      <c r="O2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5"/>
      <c r="AC2" s="179" t="s">
        <v>31</v>
      </c>
      <c r="AD2" s="210" t="s">
        <v>32</v>
      </c>
      <c r="AE2" s="180" t="s">
        <v>33</v>
      </c>
    </row>
    <row r="3" spans="1:31" ht="15">
      <c r="A3" s="51" t="s">
        <v>80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77" t="s">
        <v>34</v>
      </c>
      <c r="AD3" s="211">
        <v>6378.1366</v>
      </c>
      <c r="AE3" s="175" t="s">
        <v>2</v>
      </c>
    </row>
    <row r="4" spans="1:31" ht="15">
      <c r="A4" s="224" t="s">
        <v>82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77" t="s">
        <v>35</v>
      </c>
      <c r="AD4" s="211">
        <v>398600.4356</v>
      </c>
      <c r="AE4" s="175" t="s">
        <v>26</v>
      </c>
    </row>
    <row r="5" spans="1:31" ht="15.75" thickBot="1">
      <c r="A5" s="48"/>
      <c r="B5" s="115"/>
      <c r="C5" s="115"/>
      <c r="D5" s="115"/>
      <c r="E5" s="115"/>
      <c r="F5" s="115"/>
      <c r="G5" s="120"/>
      <c r="H5" s="120"/>
      <c r="I5" s="115"/>
      <c r="J5" s="115"/>
      <c r="K5" s="115"/>
      <c r="L5" s="115"/>
      <c r="M5" s="115"/>
      <c r="N5" s="115"/>
      <c r="O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77" t="s">
        <v>36</v>
      </c>
      <c r="AD5" s="212">
        <f>AD4*(3600^2)*(24^2)</f>
        <v>2975536307736576</v>
      </c>
      <c r="AE5" s="175" t="s">
        <v>37</v>
      </c>
    </row>
    <row r="6" spans="1:31" ht="15.75" thickBot="1">
      <c r="A6" s="234" t="s">
        <v>38</v>
      </c>
      <c r="B6" s="235"/>
      <c r="C6" s="115"/>
      <c r="D6" s="115"/>
      <c r="E6" s="115"/>
      <c r="F6" s="115"/>
      <c r="G6" s="121"/>
      <c r="H6" s="121"/>
      <c r="I6" s="115"/>
      <c r="J6" s="115"/>
      <c r="K6" s="115"/>
      <c r="L6" s="115"/>
      <c r="M6" s="115"/>
      <c r="N6" s="115"/>
      <c r="O6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77" t="s">
        <v>39</v>
      </c>
      <c r="AD6" s="213">
        <f>360/AD7</f>
        <v>0.25068445560702096</v>
      </c>
      <c r="AE6" s="175" t="s">
        <v>40</v>
      </c>
    </row>
    <row r="7" spans="1:31" ht="15.75" thickBot="1">
      <c r="A7"/>
      <c r="B7"/>
      <c r="E7" s="122"/>
      <c r="F7" s="122"/>
      <c r="G7" s="120"/>
      <c r="H7" s="120"/>
      <c r="I7" s="115"/>
      <c r="J7" s="115"/>
      <c r="K7" s="115"/>
      <c r="L7" s="115"/>
      <c r="M7" s="115"/>
      <c r="N7" s="115"/>
      <c r="O7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78" t="s">
        <v>41</v>
      </c>
      <c r="AD7" s="214">
        <f>86164.098/60</f>
        <v>1436.0683</v>
      </c>
      <c r="AE7" s="176" t="s">
        <v>42</v>
      </c>
    </row>
    <row r="8" spans="1:41" ht="15.75" customHeight="1" thickBot="1">
      <c r="A8" s="238" t="s">
        <v>6</v>
      </c>
      <c r="B8" s="236"/>
      <c r="C8" s="236" t="s">
        <v>76</v>
      </c>
      <c r="D8" s="236"/>
      <c r="E8" s="236" t="s">
        <v>75</v>
      </c>
      <c r="F8" s="236"/>
      <c r="G8" s="236"/>
      <c r="H8" s="236" t="s">
        <v>77</v>
      </c>
      <c r="I8" s="236"/>
      <c r="J8" s="237"/>
      <c r="K8" s="115"/>
      <c r="L8" s="115"/>
      <c r="M8" s="115"/>
      <c r="N8" s="115"/>
      <c r="O8" s="115"/>
      <c r="P8" s="115"/>
      <c r="Q8" s="196">
        <f>H10</f>
        <v>1</v>
      </c>
      <c r="R8" s="197" t="s">
        <v>53</v>
      </c>
      <c r="S8" s="196">
        <f>H10</f>
        <v>1</v>
      </c>
      <c r="T8" s="197" t="s">
        <v>59</v>
      </c>
      <c r="U8" s="196">
        <f>I10</f>
        <v>4</v>
      </c>
      <c r="V8" s="197" t="s">
        <v>53</v>
      </c>
      <c r="W8" s="196">
        <f>I10</f>
        <v>4</v>
      </c>
      <c r="X8" s="197" t="s">
        <v>59</v>
      </c>
      <c r="Y8" s="196">
        <f>J10</f>
        <v>13</v>
      </c>
      <c r="Z8" s="197" t="s">
        <v>68</v>
      </c>
      <c r="AA8" s="115"/>
      <c r="AB8" s="123"/>
      <c r="AC8" s="124"/>
      <c r="AD8" s="125"/>
      <c r="AE8" s="126"/>
      <c r="AF8" s="126"/>
      <c r="AG8" s="127"/>
      <c r="AH8" s="128"/>
      <c r="AI8" s="126"/>
      <c r="AJ8" s="126"/>
      <c r="AK8" s="126"/>
      <c r="AL8" s="126"/>
      <c r="AM8" s="126"/>
      <c r="AN8" s="126"/>
      <c r="AO8" s="123"/>
    </row>
    <row r="9" spans="1:34" ht="45.75" customHeight="1" thickBot="1">
      <c r="A9" s="222" t="s">
        <v>14</v>
      </c>
      <c r="B9" s="223" t="s">
        <v>43</v>
      </c>
      <c r="C9" s="223" t="s">
        <v>44</v>
      </c>
      <c r="D9" s="223" t="s">
        <v>74</v>
      </c>
      <c r="E9" s="218" t="s">
        <v>78</v>
      </c>
      <c r="F9" s="219" t="s">
        <v>20</v>
      </c>
      <c r="G9" s="220" t="s">
        <v>21</v>
      </c>
      <c r="H9" s="219" t="s">
        <v>72</v>
      </c>
      <c r="I9" s="219" t="s">
        <v>73</v>
      </c>
      <c r="J9" s="221" t="s">
        <v>71</v>
      </c>
      <c r="K9" s="115"/>
      <c r="L9" s="115"/>
      <c r="M9" s="115"/>
      <c r="N9" s="115"/>
      <c r="O9" s="115"/>
      <c r="P9" s="129" t="s">
        <v>45</v>
      </c>
      <c r="Q9" s="191" t="s">
        <v>51</v>
      </c>
      <c r="R9" s="192" t="s">
        <v>52</v>
      </c>
      <c r="S9" s="193" t="s">
        <v>51</v>
      </c>
      <c r="T9" s="194" t="s">
        <v>52</v>
      </c>
      <c r="U9" s="193" t="s">
        <v>51</v>
      </c>
      <c r="V9" s="194" t="s">
        <v>52</v>
      </c>
      <c r="W9" s="195" t="s">
        <v>51</v>
      </c>
      <c r="X9" s="194" t="s">
        <v>52</v>
      </c>
      <c r="Y9" s="195" t="s">
        <v>66</v>
      </c>
      <c r="Z9" s="194" t="s">
        <v>67</v>
      </c>
      <c r="AA9" s="115"/>
      <c r="AB9" s="115"/>
      <c r="AC9" s="129" t="s">
        <v>45</v>
      </c>
      <c r="AD9" s="130" t="s">
        <v>46</v>
      </c>
      <c r="AE9" s="148" t="s">
        <v>47</v>
      </c>
      <c r="AF9" s="129" t="s">
        <v>48</v>
      </c>
      <c r="AG9" s="131" t="s">
        <v>49</v>
      </c>
      <c r="AH9" s="149" t="s">
        <v>50</v>
      </c>
    </row>
    <row r="10" spans="1:34" ht="15" thickBot="1">
      <c r="A10" s="63">
        <v>200</v>
      </c>
      <c r="B10" s="132">
        <v>10</v>
      </c>
      <c r="C10" s="132">
        <v>50</v>
      </c>
      <c r="D10" s="132">
        <v>30</v>
      </c>
      <c r="E10" s="69">
        <v>1</v>
      </c>
      <c r="F10" s="63">
        <v>100</v>
      </c>
      <c r="G10" s="69">
        <v>1</v>
      </c>
      <c r="H10" s="63">
        <v>1</v>
      </c>
      <c r="I10" s="215">
        <v>4</v>
      </c>
      <c r="J10" s="216">
        <v>13</v>
      </c>
      <c r="K10" s="115"/>
      <c r="L10" s="115"/>
      <c r="M10" s="115"/>
      <c r="N10" s="115"/>
      <c r="O10" s="115"/>
      <c r="P10" s="133">
        <f>$A$10</f>
        <v>200</v>
      </c>
      <c r="Q10" s="155">
        <f>AE10+AH10+Maintenance!G14</f>
        <v>2125.3222493311596</v>
      </c>
      <c r="R10" s="158">
        <f>AE10+AH10+Maintenance!O14</f>
        <v>3713.202052427146</v>
      </c>
      <c r="S10" s="164">
        <f>AG10+AH10+Maintenance!G14</f>
        <v>6154.751317975299</v>
      </c>
      <c r="T10" s="165">
        <f>AG10+AH10+Maintenance!O14</f>
        <v>7742.631121071286</v>
      </c>
      <c r="U10" s="164">
        <f>AE10+AH10+Maintenance!W14</f>
        <v>8366.235851361787</v>
      </c>
      <c r="V10" s="165">
        <f>AE10+AH10+Maintenance!AE14</f>
        <v>14717.755063745733</v>
      </c>
      <c r="W10" s="161">
        <f>AG10+AH10+Maintenance!W14</f>
        <v>12395.664920005926</v>
      </c>
      <c r="X10" s="165">
        <f>AG10+AH10+Maintenance!AE14</f>
        <v>18747.184132389873</v>
      </c>
      <c r="Y10" s="164">
        <f>AE10+AH10+Maintenance!AM14</f>
        <v>36104.22111201681</v>
      </c>
      <c r="Z10" s="165">
        <f>AG10+AH10+Maintenance!AM14</f>
        <v>40133.650180660945</v>
      </c>
      <c r="AA10" s="115"/>
      <c r="AB10" s="115"/>
      <c r="AC10" s="133">
        <f>$A$10</f>
        <v>200</v>
      </c>
      <c r="AD10" s="134">
        <f aca="true" t="shared" si="0" ref="AD10:AD41">$AD$3+($AC$10+AC10)/2</f>
        <v>6578.1366</v>
      </c>
      <c r="AE10" s="172">
        <f aca="true" t="shared" si="1" ref="AE10:AE41">(ABS(SQRT($AD$4*(2/($AC$10+$AD$3)-1/AD10))-SQRT($AD$4/($AC$10+$AD$3)))+ABS(SQRT($AD$4/(AC10+$AD$3))-SQRT($AD$4*(2/(AC10+$AD$3)-1/AD10))))*1000</f>
        <v>0</v>
      </c>
      <c r="AF10" s="170">
        <f aca="true" t="shared" si="2" ref="AF10:AF41">SQRT(SQRT($AD$4*(2/(AC10+$AD$3)-1/AD10))^2+SQRT($AD$4/(AC10+$AD$3))^2-(2*SQRT($AD$4*(2/(AC10+$AD$3)-1/AD10))*SQRT($AD$4/(AC10+$AD$3))*COS($D$10/$H$2)))*1000</f>
        <v>4029.4290686441395</v>
      </c>
      <c r="AG10" s="150">
        <f aca="true" t="shared" si="3" ref="AG10:AG41">(ABS(SQRT($AD$4*(2/($AC$10+$AD$3)-1/AD10))-SQRT($AD$4/($AC$10+$AD$3)))+AF10/1000)*1000</f>
        <v>4029.4290686441395</v>
      </c>
      <c r="AH10" s="152">
        <f aca="true" t="shared" si="4" ref="AH10:AH41">(SQRT($AD$4/($AD$3+AC10))*(1-SQRT(2*($AD$3+$C$10)/(2*$AD$3+$C$10+AC10))))*1000</f>
        <v>45.01771532095084</v>
      </c>
    </row>
    <row r="11" spans="1:34" ht="14.25">
      <c r="A11" s="135"/>
      <c r="B11" s="122"/>
      <c r="C11" s="122"/>
      <c r="D11" s="122"/>
      <c r="E11" s="115"/>
      <c r="F11" s="115"/>
      <c r="G11" s="154"/>
      <c r="H11" s="115"/>
      <c r="I11" s="115"/>
      <c r="J11" s="115"/>
      <c r="K11" s="115"/>
      <c r="L11" s="115"/>
      <c r="M11" s="115"/>
      <c r="N11" s="115"/>
      <c r="O11" s="115"/>
      <c r="P11" s="133">
        <f aca="true" t="shared" si="5" ref="P11:P74">P10+$B$10</f>
        <v>210</v>
      </c>
      <c r="Q11" s="156">
        <f>AE11+AH11+Maintenance!G15</f>
        <v>1553.4148909264693</v>
      </c>
      <c r="R11" s="159">
        <f>AE11+AH11+Maintenance!O15</f>
        <v>2941.961879820707</v>
      </c>
      <c r="S11" s="166">
        <f>AG11+AH11+Maintenance!G15</f>
        <v>5576.066592559363</v>
      </c>
      <c r="T11" s="167">
        <f>AG11+AH11+Maintenance!O15</f>
        <v>6964.613581453601</v>
      </c>
      <c r="U11" s="166">
        <f>AE11+AH11+Maintenance!W15</f>
        <v>6052.0651901763995</v>
      </c>
      <c r="V11" s="167">
        <f>AE11+AH11+Maintenance!AE15</f>
        <v>11606.253145753351</v>
      </c>
      <c r="W11" s="162">
        <f>AG11+AH11+Maintenance!W15</f>
        <v>10074.716891809294</v>
      </c>
      <c r="X11" s="167">
        <f>AG11+AH11+Maintenance!AE15</f>
        <v>15628.904847386246</v>
      </c>
      <c r="Y11" s="166">
        <f>AE11+AH11+Maintenance!AM15</f>
        <v>27372.21081775996</v>
      </c>
      <c r="Z11" s="167">
        <f>AG11+AH11+Maintenance!AM15</f>
        <v>31394.862519392853</v>
      </c>
      <c r="AA11" s="115"/>
      <c r="AB11" s="115"/>
      <c r="AC11" s="133">
        <f aca="true" t="shared" si="6" ref="AC11:AC74">AC10+$B$10</f>
        <v>210</v>
      </c>
      <c r="AD11" s="134">
        <f t="shared" si="0"/>
        <v>6583.1366</v>
      </c>
      <c r="AE11" s="173">
        <f t="shared" si="1"/>
        <v>5.91002996147072</v>
      </c>
      <c r="AF11" s="170">
        <f t="shared" si="2"/>
        <v>4025.6061555179253</v>
      </c>
      <c r="AG11" s="150">
        <f t="shared" si="3"/>
        <v>4028.5617315943646</v>
      </c>
      <c r="AH11" s="152">
        <f t="shared" si="4"/>
        <v>47.95476121502192</v>
      </c>
    </row>
    <row r="12" spans="1:34" ht="12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33">
        <f t="shared" si="5"/>
        <v>220</v>
      </c>
      <c r="Q12" s="156">
        <f>AE12+AH12+Maintenance!G16</f>
        <v>1143.6167782628204</v>
      </c>
      <c r="R12" s="159">
        <f>AE12+AH12+Maintenance!O16</f>
        <v>2336.601382887804</v>
      </c>
      <c r="S12" s="166">
        <f>AG12+AH12+Maintenance!G16</f>
        <v>5159.50995674749</v>
      </c>
      <c r="T12" s="167">
        <f>AG12+AH12+Maintenance!O16</f>
        <v>6352.494561372474</v>
      </c>
      <c r="U12" s="166">
        <f>AE12+AH12+Maintenance!W16</f>
        <v>4386.395389339499</v>
      </c>
      <c r="V12" s="167">
        <f>AE12+AH12+Maintenance!AE16</f>
        <v>9158.333807839434</v>
      </c>
      <c r="W12" s="162">
        <f>AG12+AH12+Maintenance!W16</f>
        <v>8402.28856782417</v>
      </c>
      <c r="X12" s="167">
        <f>AG12+AH12+Maintenance!AE16</f>
        <v>13174.226986324104</v>
      </c>
      <c r="Y12" s="166">
        <f>AE12+AH12+Maintenance!AM16</f>
        <v>20759.036548951677</v>
      </c>
      <c r="Z12" s="167">
        <f>AG12+AH12+Maintenance!AM16</f>
        <v>24774.929727436345</v>
      </c>
      <c r="AA12" s="115"/>
      <c r="AB12" s="115"/>
      <c r="AC12" s="133">
        <f t="shared" si="6"/>
        <v>220</v>
      </c>
      <c r="AD12" s="134">
        <f t="shared" si="0"/>
        <v>6588.1366</v>
      </c>
      <c r="AE12" s="173">
        <f t="shared" si="1"/>
        <v>11.80661404967065</v>
      </c>
      <c r="AF12" s="170">
        <f t="shared" si="2"/>
        <v>4021.794245379505</v>
      </c>
      <c r="AG12" s="150">
        <f t="shared" si="3"/>
        <v>4027.6997925343403</v>
      </c>
      <c r="AH12" s="152">
        <f t="shared" si="4"/>
        <v>50.88396052092333</v>
      </c>
    </row>
    <row r="13" spans="1:34" ht="12.7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33">
        <f t="shared" si="5"/>
        <v>230</v>
      </c>
      <c r="Q13" s="156">
        <f>AE13+AH13+Maintenance!G17</f>
        <v>850.6649342381323</v>
      </c>
      <c r="R13" s="159">
        <f>AE13+AH13+Maintenance!O17</f>
        <v>1861.8373911233984</v>
      </c>
      <c r="S13" s="166">
        <f>AG13+AH13+Maintenance!G17</f>
        <v>4859.818359955895</v>
      </c>
      <c r="T13" s="167">
        <f>AG13+AH13+Maintenance!O17</f>
        <v>5870.990816841162</v>
      </c>
      <c r="U13" s="166">
        <f>AE13+AH13+Maintenance!W17</f>
        <v>3188.1743148691176</v>
      </c>
      <c r="V13" s="167">
        <f>AE13+AH13+Maintenance!AE17</f>
        <v>7232.8641424101825</v>
      </c>
      <c r="W13" s="162">
        <f>AG13+AH13+Maintenance!W17</f>
        <v>7197.327740586881</v>
      </c>
      <c r="X13" s="167">
        <f>AG13+AH13+Maintenance!AE17</f>
        <v>11242.017568127945</v>
      </c>
      <c r="Y13" s="166">
        <f>AE13+AH13+Maintenance!AM17</f>
        <v>15751.057884450876</v>
      </c>
      <c r="Z13" s="167">
        <f>AG13+AH13+Maintenance!AM17</f>
        <v>19760.21131016864</v>
      </c>
      <c r="AA13" s="115"/>
      <c r="AB13" s="115"/>
      <c r="AC13" s="133">
        <f t="shared" si="6"/>
        <v>230</v>
      </c>
      <c r="AD13" s="134">
        <f t="shared" si="0"/>
        <v>6593.1366</v>
      </c>
      <c r="AE13" s="173">
        <f t="shared" si="1"/>
        <v>17.689798086857778</v>
      </c>
      <c r="AF13" s="170">
        <f t="shared" si="2"/>
        <v>4017.993294007464</v>
      </c>
      <c r="AG13" s="150">
        <f t="shared" si="3"/>
        <v>4026.8432238046207</v>
      </c>
      <c r="AH13" s="152">
        <f t="shared" si="4"/>
        <v>53.80534260761285</v>
      </c>
    </row>
    <row r="14" spans="1:34" ht="12.7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33">
        <f t="shared" si="5"/>
        <v>240</v>
      </c>
      <c r="Q14" s="156">
        <f>AE14+AH14+Maintenance!G18</f>
        <v>641.9329635312574</v>
      </c>
      <c r="R14" s="159">
        <f>AE14+AH14+Maintenance!O18</f>
        <v>1489.8908949331844</v>
      </c>
      <c r="S14" s="166">
        <f>AG14+AH14+Maintenance!G18</f>
        <v>4644.3653337602245</v>
      </c>
      <c r="T14" s="167">
        <f>AG14+AH14+Maintenance!O18</f>
        <v>5492.323265162152</v>
      </c>
      <c r="U14" s="166">
        <f>AE14+AH14+Maintenance!W18</f>
        <v>2326.8961609988573</v>
      </c>
      <c r="V14" s="167">
        <f>AE14+AH14+Maintenance!AE18</f>
        <v>5718.727886606565</v>
      </c>
      <c r="W14" s="162">
        <f>AG14+AH14+Maintenance!W18</f>
        <v>6329.328531227824</v>
      </c>
      <c r="X14" s="167">
        <f>AG14+AH14+Maintenance!AE18</f>
        <v>9721.160256835534</v>
      </c>
      <c r="Y14" s="166">
        <f>AE14+AH14+Maintenance!AM18</f>
        <v>11959.150861104463</v>
      </c>
      <c r="Z14" s="167">
        <f>AG14+AH14+Maintenance!AM18</f>
        <v>15961.58323133343</v>
      </c>
      <c r="AA14" s="115"/>
      <c r="AB14" s="115"/>
      <c r="AC14" s="133">
        <f t="shared" si="6"/>
        <v>240</v>
      </c>
      <c r="AD14" s="134">
        <f t="shared" si="0"/>
        <v>6598.1366</v>
      </c>
      <c r="AE14" s="173">
        <f t="shared" si="1"/>
        <v>23.55962767969455</v>
      </c>
      <c r="AF14" s="170">
        <f t="shared" si="2"/>
        <v>4014.203257411255</v>
      </c>
      <c r="AG14" s="150">
        <f t="shared" si="3"/>
        <v>4025.9919979086617</v>
      </c>
      <c r="AH14" s="152">
        <f t="shared" si="4"/>
        <v>56.71893669569623</v>
      </c>
    </row>
    <row r="15" spans="1:34" ht="12.7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33">
        <f t="shared" si="5"/>
        <v>250</v>
      </c>
      <c r="Q15" s="156">
        <f>AE15+AH15+Maintenance!G19</f>
        <v>493.90310407214014</v>
      </c>
      <c r="R15" s="159">
        <f>AE15+AH15+Maintenance!O19</f>
        <v>1198.8909828633982</v>
      </c>
      <c r="S15" s="166">
        <f>AG15+AH15+Maintenance!G19</f>
        <v>4489.633043363255</v>
      </c>
      <c r="T15" s="167">
        <f>AG15+AH15+Maintenance!O19</f>
        <v>5194.620922154513</v>
      </c>
      <c r="U15" s="166">
        <f>AE15+AH15+Maintenance!W19</f>
        <v>1708.4896560516763</v>
      </c>
      <c r="V15" s="167">
        <f>AE15+AH15+Maintenance!AE19</f>
        <v>4528.441171216709</v>
      </c>
      <c r="W15" s="162">
        <f>AG15+AH15+Maintenance!W19</f>
        <v>5704.219595342791</v>
      </c>
      <c r="X15" s="167">
        <f>AG15+AH15+Maintenance!AE19</f>
        <v>8524.171110507825</v>
      </c>
      <c r="Y15" s="166">
        <f>AE15+AH15+Maintenance!AM19</f>
        <v>9088.522060863917</v>
      </c>
      <c r="Z15" s="167">
        <f>AG15+AH15+Maintenance!AM19</f>
        <v>13084.252000155033</v>
      </c>
      <c r="AA15" s="115"/>
      <c r="AB15" s="115"/>
      <c r="AC15" s="133">
        <f t="shared" si="6"/>
        <v>250</v>
      </c>
      <c r="AD15" s="134">
        <f t="shared" si="0"/>
        <v>6603.1366</v>
      </c>
      <c r="AE15" s="173">
        <f t="shared" si="1"/>
        <v>29.416148220579252</v>
      </c>
      <c r="AF15" s="170">
        <f t="shared" si="2"/>
        <v>4010.4240918296946</v>
      </c>
      <c r="AG15" s="150">
        <f t="shared" si="3"/>
        <v>4025.146087511694</v>
      </c>
      <c r="AH15" s="152">
        <f t="shared" si="4"/>
        <v>59.62477185838215</v>
      </c>
    </row>
    <row r="16" spans="1:34" ht="12.75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33">
        <f t="shared" si="5"/>
        <v>260</v>
      </c>
      <c r="Q16" s="156">
        <f>AE16+AH16+Maintenance!G20</f>
        <v>404.52602161658274</v>
      </c>
      <c r="R16" s="159">
        <f>AE16+AH16+Maintenance!O20</f>
        <v>1008.6827828760245</v>
      </c>
      <c r="S16" s="166">
        <f>AG16+AH16+Maintenance!G20</f>
        <v>4393.5720821671675</v>
      </c>
      <c r="T16" s="167">
        <f>AG16+AH16+Maintenance!O20</f>
        <v>4997.728843426609</v>
      </c>
      <c r="U16" s="166">
        <f>AE16+AH16+Maintenance!W20</f>
        <v>1324.7572407321904</v>
      </c>
      <c r="V16" s="167">
        <f>AE16+AH16+Maintenance!AE20</f>
        <v>3741.3842857699574</v>
      </c>
      <c r="W16" s="162">
        <f>AG16+AH16+Maintenance!W20</f>
        <v>5313.8033012827755</v>
      </c>
      <c r="X16" s="167">
        <f>AG16+AH16+Maintenance!AE20</f>
        <v>7730.430346320542</v>
      </c>
      <c r="Y16" s="166">
        <f>AE16+AH16+Maintenance!AM20</f>
        <v>7232.405448498555</v>
      </c>
      <c r="Z16" s="167">
        <f>AG16+AH16+Maintenance!AM20</f>
        <v>11221.45150904914</v>
      </c>
      <c r="AA16" s="115"/>
      <c r="AB16" s="115"/>
      <c r="AC16" s="133">
        <f t="shared" si="6"/>
        <v>260</v>
      </c>
      <c r="AD16" s="134">
        <f t="shared" si="0"/>
        <v>6608.1366</v>
      </c>
      <c r="AE16" s="173">
        <f t="shared" si="1"/>
        <v>35.25940488894097</v>
      </c>
      <c r="AF16" s="170">
        <f t="shared" si="2"/>
        <v>4006.655753729417</v>
      </c>
      <c r="AG16" s="150">
        <f t="shared" si="3"/>
        <v>4024.305465439526</v>
      </c>
      <c r="AH16" s="152">
        <f t="shared" si="4"/>
        <v>62.52287702243918</v>
      </c>
    </row>
    <row r="17" spans="1:34" ht="12.7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33">
        <f t="shared" si="5"/>
        <v>270</v>
      </c>
      <c r="Q17" s="156">
        <f>AE17+AH17+Maintenance!G21</f>
        <v>338.90757420777317</v>
      </c>
      <c r="R17" s="159">
        <f>AE17+AH17+Maintenance!O21</f>
        <v>854.1186705692621</v>
      </c>
      <c r="S17" s="166">
        <f>AG17+AH17+Maintenance!G21</f>
        <v>4321.28823623266</v>
      </c>
      <c r="T17" s="167">
        <f>AG17+AH17+Maintenance!O21</f>
        <v>4836.499332594149</v>
      </c>
      <c r="U17" s="166">
        <f>AE17+AH17+Maintenance!W21</f>
        <v>1036.1221259660197</v>
      </c>
      <c r="V17" s="167">
        <f>AE17+AH17+Maintenance!AE21</f>
        <v>3096.9665114119757</v>
      </c>
      <c r="W17" s="162">
        <f>AG17+AH17+Maintenance!W21</f>
        <v>5018.502787990907</v>
      </c>
      <c r="X17" s="167">
        <f>AG17+AH17+Maintenance!AE21</f>
        <v>7079.347173436862</v>
      </c>
      <c r="Y17" s="166">
        <f>AE17+AH17+Maintenance!AM21</f>
        <v>5762.713615246208</v>
      </c>
      <c r="Z17" s="167">
        <f>AG17+AH17+Maintenance!AM21</f>
        <v>9745.094277271095</v>
      </c>
      <c r="AA17" s="115"/>
      <c r="AB17" s="115"/>
      <c r="AC17" s="133">
        <f t="shared" si="6"/>
        <v>270</v>
      </c>
      <c r="AD17" s="134">
        <f t="shared" si="0"/>
        <v>6613.1366</v>
      </c>
      <c r="AE17" s="173">
        <f t="shared" si="1"/>
        <v>41.08944265255232</v>
      </c>
      <c r="AF17" s="170">
        <f t="shared" si="2"/>
        <v>4002.8981998034014</v>
      </c>
      <c r="AG17" s="150">
        <f t="shared" si="3"/>
        <v>4023.470104677439</v>
      </c>
      <c r="AH17" s="152">
        <f t="shared" si="4"/>
        <v>65.41328096913864</v>
      </c>
    </row>
    <row r="18" spans="1:34" ht="12.7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33">
        <f t="shared" si="5"/>
        <v>280</v>
      </c>
      <c r="Q18" s="156">
        <f>AE18+AH18+Maintenance!G22</f>
        <v>291.2845976867179</v>
      </c>
      <c r="R18" s="159">
        <f>AE18+AH18+Maintenance!O22</f>
        <v>728.8048670196772</v>
      </c>
      <c r="S18" s="166">
        <f>AG18+AH18+Maintenance!G22</f>
        <v>4267.018269786947</v>
      </c>
      <c r="T18" s="167">
        <f>AG18+AH18+Maintenance!O22</f>
        <v>4704.538539119906</v>
      </c>
      <c r="U18" s="166">
        <f>AE18+AH18+Maintenance!W22</f>
        <v>819.5314349348579</v>
      </c>
      <c r="V18" s="167">
        <f>AE18+AH18+Maintenance!AE22</f>
        <v>2569.612512266695</v>
      </c>
      <c r="W18" s="162">
        <f>AG18+AH18+Maintenance!W22</f>
        <v>4795.265107035087</v>
      </c>
      <c r="X18" s="167">
        <f>AG18+AH18+Maintenance!AE22</f>
        <v>6545.346184366924</v>
      </c>
      <c r="Y18" s="166">
        <f>AE18+AH18+Maintenance!AM22</f>
        <v>4599.36262940791</v>
      </c>
      <c r="Z18" s="167">
        <f>AG18+AH18+Maintenance!AM22</f>
        <v>8575.09630150814</v>
      </c>
      <c r="AA18" s="115"/>
      <c r="AB18" s="115"/>
      <c r="AC18" s="133">
        <f t="shared" si="6"/>
        <v>280</v>
      </c>
      <c r="AD18" s="134">
        <f t="shared" si="0"/>
        <v>6618.1366</v>
      </c>
      <c r="AE18" s="173">
        <f t="shared" si="1"/>
        <v>46.906306268810205</v>
      </c>
      <c r="AF18" s="170">
        <f t="shared" si="2"/>
        <v>3999.1513869694777</v>
      </c>
      <c r="AG18" s="150">
        <f t="shared" si="3"/>
        <v>4022.639978369039</v>
      </c>
      <c r="AH18" s="152">
        <f t="shared" si="4"/>
        <v>68.29601233519439</v>
      </c>
    </row>
    <row r="19" spans="1:34" ht="12.75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33">
        <f t="shared" si="5"/>
        <v>290</v>
      </c>
      <c r="Q19" s="156">
        <f>AE19+AH19+Maintenance!G23</f>
        <v>257.2907433093369</v>
      </c>
      <c r="R19" s="159">
        <f>AE19+AH19+Maintenance!O23</f>
        <v>627.4939082958115</v>
      </c>
      <c r="S19" s="166">
        <f>AG19+AH19+Maintenance!G23</f>
        <v>4226.39576283847</v>
      </c>
      <c r="T19" s="167">
        <f>AG19+AH19+Maintenance!O23</f>
        <v>4596.598927824944</v>
      </c>
      <c r="U19" s="166">
        <f>AE19+AH19+Maintenance!W23</f>
        <v>657.5195535382347</v>
      </c>
      <c r="V19" s="167">
        <f>AE19+AH19+Maintenance!AE23</f>
        <v>2138.3322134841333</v>
      </c>
      <c r="W19" s="162">
        <f>AG19+AH19+Maintenance!W23</f>
        <v>4626.624573067367</v>
      </c>
      <c r="X19" s="167">
        <f>AG19+AH19+Maintenance!AE23</f>
        <v>6107.437233013266</v>
      </c>
      <c r="Y19" s="166">
        <f>AE19+AH19+Maintenance!AM23</f>
        <v>3678.8651100298457</v>
      </c>
      <c r="Z19" s="167">
        <f>AG19+AH19+Maintenance!AM23</f>
        <v>7647.970129558978</v>
      </c>
      <c r="AA19" s="115"/>
      <c r="AB19" s="115"/>
      <c r="AC19" s="133">
        <f t="shared" si="6"/>
        <v>290</v>
      </c>
      <c r="AD19" s="134">
        <f t="shared" si="0"/>
        <v>6623.1366</v>
      </c>
      <c r="AE19" s="173">
        <f t="shared" si="1"/>
        <v>52.71004028601389</v>
      </c>
      <c r="AF19" s="170">
        <f t="shared" si="2"/>
        <v>3995.4152723688476</v>
      </c>
      <c r="AG19" s="150">
        <f t="shared" si="3"/>
        <v>4021.815059815147</v>
      </c>
      <c r="AH19" s="152">
        <f t="shared" si="4"/>
        <v>71.17109961369046</v>
      </c>
    </row>
    <row r="20" spans="1:34" ht="12.75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33">
        <f t="shared" si="5"/>
        <v>300</v>
      </c>
      <c r="Q20" s="156">
        <f>AE20+AH20+Maintenance!G24</f>
        <v>233.61792866557073</v>
      </c>
      <c r="R20" s="159">
        <f>AE20+AH20+Maintenance!O24</f>
        <v>545.8791192896493</v>
      </c>
      <c r="S20" s="166">
        <f>AG20+AH20+Maintenance!G24</f>
        <v>4196.112562093614</v>
      </c>
      <c r="T20" s="167">
        <f>AG20+AH20+Maintenance!O24</f>
        <v>4508.373752717692</v>
      </c>
      <c r="U20" s="166">
        <f>AE20+AH20+Maintenance!W24</f>
        <v>536.8539340633606</v>
      </c>
      <c r="V20" s="167">
        <f>AE20+AH20+Maintenance!AE24</f>
        <v>1785.8986965596748</v>
      </c>
      <c r="W20" s="162">
        <f>AG20+AH20+Maintenance!W24</f>
        <v>4499.348567491404</v>
      </c>
      <c r="X20" s="167">
        <f>AG20+AH20+Maintenance!AE24</f>
        <v>5748.393329987717</v>
      </c>
      <c r="Y20" s="166">
        <f>AE20+AH20+Maintenance!AM24</f>
        <v>2950.8906514872324</v>
      </c>
      <c r="Z20" s="167">
        <f>AG20+AH20+Maintenance!AM24</f>
        <v>6913.385284915275</v>
      </c>
      <c r="AA20" s="115"/>
      <c r="AB20" s="115"/>
      <c r="AC20" s="133">
        <f t="shared" si="6"/>
        <v>300</v>
      </c>
      <c r="AD20" s="134">
        <f t="shared" si="0"/>
        <v>6628.1366</v>
      </c>
      <c r="AE20" s="173">
        <f t="shared" si="1"/>
        <v>58.50068904463601</v>
      </c>
      <c r="AF20" s="170">
        <f t="shared" si="2"/>
        <v>3991.689813364634</v>
      </c>
      <c r="AG20" s="150">
        <f t="shared" si="3"/>
        <v>4020.9953224726787</v>
      </c>
      <c r="AH20" s="152">
        <f t="shared" si="4"/>
        <v>74.03857115500477</v>
      </c>
    </row>
    <row r="21" spans="1:34" ht="12.75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33">
        <f t="shared" si="5"/>
        <v>310</v>
      </c>
      <c r="Q21" s="156">
        <f>AE21+AH21+Maintenance!G25</f>
        <v>220.23806312450216</v>
      </c>
      <c r="R21" s="159">
        <f>AE21+AH21+Maintenance!O25</f>
        <v>488.40917046781027</v>
      </c>
      <c r="S21" s="166">
        <f>AG21+AH21+Maintenance!G25</f>
        <v>4176.140506399458</v>
      </c>
      <c r="T21" s="167">
        <f>AG21+AH21+Maintenance!O25</f>
        <v>4444.311613742767</v>
      </c>
      <c r="U21" s="166">
        <f>AE21+AH21+Maintenance!W25</f>
        <v>457.4219969590632</v>
      </c>
      <c r="V21" s="167">
        <f>AE21+AH21+Maintenance!AE25</f>
        <v>1530.1064263322955</v>
      </c>
      <c r="W21" s="162">
        <f>AG21+AH21+Maintenance!W25</f>
        <v>4413.32444023402</v>
      </c>
      <c r="X21" s="167">
        <f>AG21+AH21+Maintenance!AE25</f>
        <v>5486.008869607252</v>
      </c>
      <c r="Y21" s="166">
        <f>AE21+AH21+Maintenance!AM25</f>
        <v>2437.153341080638</v>
      </c>
      <c r="Z21" s="167">
        <f>AG21+AH21+Maintenance!AM25</f>
        <v>6393.055784355594</v>
      </c>
      <c r="AA21" s="115"/>
      <c r="AB21" s="115"/>
      <c r="AC21" s="133">
        <f t="shared" si="6"/>
        <v>310</v>
      </c>
      <c r="AD21" s="134">
        <f t="shared" si="0"/>
        <v>6633.1366</v>
      </c>
      <c r="AE21" s="173">
        <f t="shared" si="1"/>
        <v>64.27829667858909</v>
      </c>
      <c r="AF21" s="170">
        <f t="shared" si="2"/>
        <v>3987.974967540413</v>
      </c>
      <c r="AG21" s="150">
        <f t="shared" si="3"/>
        <v>4020.1807399535455</v>
      </c>
      <c r="AH21" s="152">
        <f t="shared" si="4"/>
        <v>76.89845516772606</v>
      </c>
    </row>
    <row r="22" spans="1:34" ht="12.7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33">
        <f t="shared" si="5"/>
        <v>320</v>
      </c>
      <c r="Q22" s="156">
        <f>AE22+AH22+Maintenance!G26</f>
        <v>211.63368740022574</v>
      </c>
      <c r="R22" s="159">
        <f>AE22+AH22+Maintenance!O26</f>
        <v>441.49219941631895</v>
      </c>
      <c r="S22" s="166">
        <f>AG22+AH22+Maintenance!G26</f>
        <v>4160.962066307325</v>
      </c>
      <c r="T22" s="167">
        <f>AG22+AH22+Maintenance!O26</f>
        <v>4390.820578323418</v>
      </c>
      <c r="U22" s="166">
        <f>AE22+AH22+Maintenance!W26</f>
        <v>397.15368909282313</v>
      </c>
      <c r="V22" s="167">
        <f>AE22+AH22+Maintenance!AE26</f>
        <v>1316.587737157196</v>
      </c>
      <c r="W22" s="162">
        <f>AG22+AH22+Maintenance!W26</f>
        <v>4346.482067999922</v>
      </c>
      <c r="X22" s="167">
        <f>AG22+AH22+Maintenance!AE26</f>
        <v>5265.916116064295</v>
      </c>
      <c r="Y22" s="166">
        <f>AE22+AH22+Maintenance!AM26</f>
        <v>2020.220596518109</v>
      </c>
      <c r="Z22" s="167">
        <f>AG22+AH22+Maintenance!AM26</f>
        <v>5969.5489754252085</v>
      </c>
      <c r="AA22" s="115"/>
      <c r="AB22" s="115"/>
      <c r="AC22" s="133">
        <f t="shared" si="6"/>
        <v>320</v>
      </c>
      <c r="AD22" s="134">
        <f t="shared" si="0"/>
        <v>6638.1366</v>
      </c>
      <c r="AE22" s="173">
        <f t="shared" si="1"/>
        <v>70.0429071164672</v>
      </c>
      <c r="AF22" s="170">
        <f t="shared" si="2"/>
        <v>3984.270692698793</v>
      </c>
      <c r="AG22" s="150">
        <f t="shared" si="3"/>
        <v>4019.371286023567</v>
      </c>
      <c r="AH22" s="152">
        <f t="shared" si="4"/>
        <v>79.7507797195594</v>
      </c>
    </row>
    <row r="23" spans="1:34" ht="12.75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33">
        <f t="shared" si="5"/>
        <v>330</v>
      </c>
      <c r="Q23" s="156">
        <f>AE23+AH23+Maintenance!G27</f>
        <v>206.7601186962096</v>
      </c>
      <c r="R23" s="159">
        <f>AE23+AH23+Maintenance!O27</f>
        <v>403.436991124221</v>
      </c>
      <c r="S23" s="166">
        <f>AG23+AH23+Maintenance!G27</f>
        <v>4149.532489214798</v>
      </c>
      <c r="T23" s="167">
        <f>AG23+AH23+Maintenance!O27</f>
        <v>4346.20936164281</v>
      </c>
      <c r="U23" s="166">
        <f>AE23+AH23+Maintenance!W27</f>
        <v>351.8700643217695</v>
      </c>
      <c r="V23" s="167">
        <f>AE23+AH23+Maintenance!AE27</f>
        <v>1138.5775540338152</v>
      </c>
      <c r="W23" s="162">
        <f>AG23+AH23+Maintenance!W27</f>
        <v>4294.642434840358</v>
      </c>
      <c r="X23" s="167">
        <f>AG23+AH23+Maintenance!AE27</f>
        <v>5081.3499245524035</v>
      </c>
      <c r="Y23" s="166">
        <f>AE23+AH23+Maintenance!AM27</f>
        <v>1682.1446205163134</v>
      </c>
      <c r="Z23" s="167">
        <f>AG23+AH23+Maintenance!AM27</f>
        <v>5624.916991034902</v>
      </c>
      <c r="AA23" s="115"/>
      <c r="AB23" s="115"/>
      <c r="AC23" s="133">
        <f t="shared" si="6"/>
        <v>330</v>
      </c>
      <c r="AD23" s="134">
        <f t="shared" si="0"/>
        <v>6643.1366</v>
      </c>
      <c r="AE23" s="173">
        <f t="shared" si="1"/>
        <v>75.7945640827904</v>
      </c>
      <c r="AF23" s="170">
        <f t="shared" si="2"/>
        <v>3980.576946859971</v>
      </c>
      <c r="AG23" s="150">
        <f t="shared" si="3"/>
        <v>4018.566934601379</v>
      </c>
      <c r="AH23" s="152">
        <f t="shared" si="4"/>
        <v>82.59557273823256</v>
      </c>
    </row>
    <row r="24" spans="1:34" ht="12.75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33">
        <f t="shared" si="5"/>
        <v>340</v>
      </c>
      <c r="Q24" s="156">
        <f>AE24+AH24+Maintenance!G28</f>
        <v>204.80026632975182</v>
      </c>
      <c r="R24" s="159">
        <f>AE24+AH24+Maintenance!O28</f>
        <v>372.8228767184005</v>
      </c>
      <c r="S24" s="166">
        <f>AG24+AH24+Maintenance!G28</f>
        <v>4141.034614987882</v>
      </c>
      <c r="T24" s="167">
        <f>AG24+AH24+Maintenance!O28</f>
        <v>4309.057225376531</v>
      </c>
      <c r="U24" s="166">
        <f>AE24+AH24+Maintenance!W28</f>
        <v>318.302545984158</v>
      </c>
      <c r="V24" s="167">
        <f>AE24+AH24+Maintenance!AE28</f>
        <v>990.3929875387528</v>
      </c>
      <c r="W24" s="162">
        <f>AG24+AH24+Maintenance!W28</f>
        <v>4254.536894642289</v>
      </c>
      <c r="X24" s="167">
        <f>AG24+AH24+Maintenance!AE28</f>
        <v>4926.627336196883</v>
      </c>
      <c r="Y24" s="166">
        <f>AE24+AH24+Maintenance!AM28</f>
        <v>1408.3046473898505</v>
      </c>
      <c r="Z24" s="167">
        <f>AG24+AH24+Maintenance!AM28</f>
        <v>5344.538996047981</v>
      </c>
      <c r="AA24" s="115"/>
      <c r="AB24" s="115"/>
      <c r="AC24" s="133">
        <f t="shared" si="6"/>
        <v>340</v>
      </c>
      <c r="AD24" s="134">
        <f t="shared" si="0"/>
        <v>6648.1366</v>
      </c>
      <c r="AE24" s="173">
        <f t="shared" si="1"/>
        <v>81.53331109923379</v>
      </c>
      <c r="AF24" s="170">
        <f t="shared" si="2"/>
        <v>3976.893688260328</v>
      </c>
      <c r="AG24" s="150">
        <f t="shared" si="3"/>
        <v>4017.7676597573645</v>
      </c>
      <c r="AH24" s="152">
        <f t="shared" si="4"/>
        <v>85.43286201238266</v>
      </c>
    </row>
    <row r="25" spans="1:34" ht="12.7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33">
        <f t="shared" si="5"/>
        <v>350</v>
      </c>
      <c r="Q25" s="156">
        <f>AE25+AH25+Maintenance!G29</f>
        <v>205.11505083269793</v>
      </c>
      <c r="R25" s="159">
        <f>AE25+AH25+Maintenance!O29</f>
        <v>348.4564527327896</v>
      </c>
      <c r="S25" s="166">
        <f>AG25+AH25+Maintenance!G29</f>
        <v>4134.829295059434</v>
      </c>
      <c r="T25" s="167">
        <f>AG25+AH25+Maintenance!O29</f>
        <v>4278.170696959525</v>
      </c>
      <c r="U25" s="166">
        <f>AE25+AH25+Maintenance!W29</f>
        <v>293.89460329586626</v>
      </c>
      <c r="V25" s="167">
        <f>AE25+AH25+Maintenance!AE29</f>
        <v>867.260210896233</v>
      </c>
      <c r="W25" s="162">
        <f>AG25+AH25+Maintenance!W29</f>
        <v>4223.608847522602</v>
      </c>
      <c r="X25" s="167">
        <f>AG25+AH25+Maintenance!AE29</f>
        <v>4796.974455122969</v>
      </c>
      <c r="Y25" s="166">
        <f>AE25+AH25+Maintenance!AM29</f>
        <v>1186.7901768757824</v>
      </c>
      <c r="Z25" s="167">
        <f>AG25+AH25+Maintenance!AM29</f>
        <v>5116.504421102519</v>
      </c>
      <c r="AA25" s="115"/>
      <c r="AB25" s="115"/>
      <c r="AC25" s="133">
        <f t="shared" si="6"/>
        <v>350</v>
      </c>
      <c r="AD25" s="134">
        <f t="shared" si="0"/>
        <v>6653.1366</v>
      </c>
      <c r="AE25" s="173">
        <f t="shared" si="1"/>
        <v>87.25919148585871</v>
      </c>
      <c r="AF25" s="170">
        <f t="shared" si="2"/>
        <v>3973.22087535102</v>
      </c>
      <c r="AG25" s="150">
        <f t="shared" si="3"/>
        <v>4016.973435712595</v>
      </c>
      <c r="AH25" s="152">
        <f t="shared" si="4"/>
        <v>88.26267519244978</v>
      </c>
    </row>
    <row r="26" spans="1:34" ht="12.75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33">
        <f t="shared" si="5"/>
        <v>360</v>
      </c>
      <c r="Q26" s="156">
        <f>AE26+AH26+Maintenance!G30</f>
        <v>207.69627962406548</v>
      </c>
      <c r="R26" s="159">
        <f>AE26+AH26+Maintenance!O30</f>
        <v>331.5839945276177</v>
      </c>
      <c r="S26" s="166">
        <f>AG26+AH26+Maintenance!G30</f>
        <v>4130.908268099502</v>
      </c>
      <c r="T26" s="167">
        <f>AG26+AH26+Maintenance!O30</f>
        <v>4254.795983003054</v>
      </c>
      <c r="U26" s="166">
        <f>AE26+AH26+Maintenance!W30</f>
        <v>278.6132540346531</v>
      </c>
      <c r="V26" s="167">
        <f>AE26+AH26+Maintenance!AE30</f>
        <v>774.164113648862</v>
      </c>
      <c r="W26" s="162">
        <f>AG26+AH26+Maintenance!W30</f>
        <v>4201.825242510089</v>
      </c>
      <c r="X26" s="167">
        <f>AG26+AH26+Maintenance!AE30</f>
        <v>4697.376102124298</v>
      </c>
      <c r="Y26" s="166">
        <f>AE26+AH26+Maintenance!AM30</f>
        <v>1022.897467205645</v>
      </c>
      <c r="Z26" s="167">
        <f>AG26+AH26+Maintenance!AM30</f>
        <v>4946.109455681081</v>
      </c>
      <c r="AA26" s="115"/>
      <c r="AB26" s="115"/>
      <c r="AC26" s="133">
        <f t="shared" si="6"/>
        <v>360</v>
      </c>
      <c r="AD26" s="134">
        <f t="shared" si="0"/>
        <v>6658.1366</v>
      </c>
      <c r="AE26" s="173">
        <f t="shared" si="1"/>
        <v>92.97224836231433</v>
      </c>
      <c r="AF26" s="170">
        <f t="shared" si="2"/>
        <v>3969.5584667965754</v>
      </c>
      <c r="AG26" s="150">
        <f t="shared" si="3"/>
        <v>4016.18423683775</v>
      </c>
      <c r="AH26" s="152">
        <f t="shared" si="4"/>
        <v>91.08503979155526</v>
      </c>
    </row>
    <row r="27" spans="1:34" ht="12.7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33">
        <f t="shared" si="5"/>
        <v>370</v>
      </c>
      <c r="Q27" s="156">
        <f>AE27+AH27+Maintenance!G31</f>
        <v>211.4553406387197</v>
      </c>
      <c r="R27" s="159">
        <f>AE27+AH27+Maintenance!O31</f>
        <v>318.42458593113344</v>
      </c>
      <c r="S27" s="166">
        <f>AG27+AH27+Maintenance!G31</f>
        <v>4128.18285364177</v>
      </c>
      <c r="T27" s="167">
        <f>AG27+AH27+Maintenance!O31</f>
        <v>4235.152098934183</v>
      </c>
      <c r="U27" s="166">
        <f>AE27+AH27+Maintenance!W31</f>
        <v>268.1038390486161</v>
      </c>
      <c r="V27" s="167">
        <f>AE27+AH27+Maintenance!AE31</f>
        <v>695.9808202182711</v>
      </c>
      <c r="W27" s="162">
        <f>AG27+AH27+Maintenance!W31</f>
        <v>4184.831352051667</v>
      </c>
      <c r="X27" s="167">
        <f>AG27+AH27+Maintenance!AE31</f>
        <v>4612.7083332213215</v>
      </c>
      <c r="Y27" s="166">
        <f>AE27+AH27+Maintenance!AM31</f>
        <v>888.3862584600548</v>
      </c>
      <c r="Z27" s="167">
        <f>AG27+AH27+Maintenance!AM31</f>
        <v>4805.113771463105</v>
      </c>
      <c r="AA27" s="115"/>
      <c r="AB27" s="115"/>
      <c r="AC27" s="133">
        <f t="shared" si="6"/>
        <v>370</v>
      </c>
      <c r="AD27" s="134">
        <f t="shared" si="0"/>
        <v>6663.1366</v>
      </c>
      <c r="AE27" s="173">
        <f t="shared" si="1"/>
        <v>98.6725246490474</v>
      </c>
      <c r="AF27" s="170">
        <f t="shared" si="2"/>
        <v>3965.906421473527</v>
      </c>
      <c r="AG27" s="150">
        <f t="shared" si="3"/>
        <v>4015.400037652098</v>
      </c>
      <c r="AH27" s="152">
        <f t="shared" si="4"/>
        <v>93.89998318637345</v>
      </c>
    </row>
    <row r="28" spans="1:34" ht="12.7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33">
        <f t="shared" si="5"/>
        <v>380</v>
      </c>
      <c r="Q28" s="156">
        <f>AE28+AH28+Maintenance!G32</f>
        <v>216.15124077928016</v>
      </c>
      <c r="R28" s="159">
        <f>AE28+AH28+Maintenance!O32</f>
        <v>308.42971833051234</v>
      </c>
      <c r="S28" s="166">
        <f>AG28+AH28+Maintenance!G32</f>
        <v>4126.411990533233</v>
      </c>
      <c r="T28" s="167">
        <f>AG28+AH28+Maintenance!O32</f>
        <v>4218.6904680844655</v>
      </c>
      <c r="U28" s="166">
        <f>AE28+AH28+Maintenance!W32</f>
        <v>261.40217605762405</v>
      </c>
      <c r="V28" s="167">
        <f>AE28+AH28+Maintenance!AE32</f>
        <v>630.5160862625529</v>
      </c>
      <c r="W28" s="162">
        <f>AG28+AH28+Maintenance!W32</f>
        <v>4171.662925811577</v>
      </c>
      <c r="X28" s="167">
        <f>AG28+AH28+Maintenance!AE32</f>
        <v>4540.7768360165055</v>
      </c>
      <c r="Y28" s="166">
        <f>AE28+AH28+Maintenance!AM32</f>
        <v>778.2429037601559</v>
      </c>
      <c r="Z28" s="167">
        <f>AG28+AH28+Maintenance!AM32</f>
        <v>4688.503653514109</v>
      </c>
      <c r="AA28" s="115"/>
      <c r="AB28" s="115"/>
      <c r="AC28" s="133">
        <f t="shared" si="6"/>
        <v>380</v>
      </c>
      <c r="AD28" s="134">
        <f t="shared" si="0"/>
        <v>6668.1366</v>
      </c>
      <c r="AE28" s="173">
        <f t="shared" si="1"/>
        <v>104.36006306850044</v>
      </c>
      <c r="AF28" s="170">
        <f t="shared" si="2"/>
        <v>3962.2646984690373</v>
      </c>
      <c r="AG28" s="150">
        <f t="shared" si="3"/>
        <v>4014.6208128224534</v>
      </c>
      <c r="AH28" s="152">
        <f t="shared" si="4"/>
        <v>96.7075326179984</v>
      </c>
    </row>
    <row r="29" spans="1:34" ht="12.7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33">
        <f t="shared" si="5"/>
        <v>390</v>
      </c>
      <c r="Q29" s="156">
        <f>AE29+AH29+Maintenance!G33</f>
        <v>221.59149397406836</v>
      </c>
      <c r="R29" s="159">
        <f>AE29+AH29+Maintenance!O33</f>
        <v>301.1314992559841</v>
      </c>
      <c r="S29" s="166">
        <f>AG29+AH29+Maintenance!G33</f>
        <v>4125.403124989902</v>
      </c>
      <c r="T29" s="167">
        <f>AG29+AH29+Maintenance!O33</f>
        <v>4204.943130271818</v>
      </c>
      <c r="U29" s="166">
        <f>AE29+AH29+Maintenance!W33</f>
        <v>257.7381118789822</v>
      </c>
      <c r="V29" s="167">
        <f>AE29+AH29+Maintenance!AE33</f>
        <v>575.8981330066453</v>
      </c>
      <c r="W29" s="162">
        <f>AG29+AH29+Maintenance!W33</f>
        <v>4161.549742894816</v>
      </c>
      <c r="X29" s="167">
        <f>AG29+AH29+Maintenance!AE33</f>
        <v>4479.709764022478</v>
      </c>
      <c r="Y29" s="166">
        <f>AE29+AH29+Maintenance!AM33</f>
        <v>688.3087643556793</v>
      </c>
      <c r="Z29" s="167">
        <f>AG29+AH29+Maintenance!AM33</f>
        <v>4592.120395371512</v>
      </c>
      <c r="AA29" s="115"/>
      <c r="AB29" s="115"/>
      <c r="AC29" s="133">
        <f t="shared" si="6"/>
        <v>390</v>
      </c>
      <c r="AD29" s="134">
        <f t="shared" si="0"/>
        <v>6673.1366</v>
      </c>
      <c r="AE29" s="173">
        <f t="shared" si="1"/>
        <v>110.03490614629197</v>
      </c>
      <c r="AF29" s="170">
        <f t="shared" si="2"/>
        <v>3958.633257079526</v>
      </c>
      <c r="AG29" s="150">
        <f t="shared" si="3"/>
        <v>4013.8465371621255</v>
      </c>
      <c r="AH29" s="152">
        <f t="shared" si="4"/>
        <v>99.50771519280511</v>
      </c>
    </row>
    <row r="30" spans="1:34" ht="12.7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33">
        <f t="shared" si="5"/>
        <v>400</v>
      </c>
      <c r="Q30" s="156">
        <f>AE30+AH30+Maintenance!G34</f>
        <v>227.62236004741635</v>
      </c>
      <c r="R30" s="159">
        <f>AE30+AH30+Maintenance!O34</f>
        <v>296.1308044471722</v>
      </c>
      <c r="S30" s="166">
        <f>AG30+AH30+Maintenance!G34</f>
        <v>4125.002449464931</v>
      </c>
      <c r="T30" s="167">
        <f>AG30+AH30+Maintenance!O34</f>
        <v>4193.510893864686</v>
      </c>
      <c r="U30" s="166">
        <f>AE30+AH30+Maintenance!W34</f>
        <v>256.49647790256427</v>
      </c>
      <c r="V30" s="167">
        <f>AE30+AH30+Maintenance!AE34</f>
        <v>530.5302555015876</v>
      </c>
      <c r="W30" s="162">
        <f>AG30+AH30+Maintenance!W34</f>
        <v>4153.876567320078</v>
      </c>
      <c r="X30" s="167">
        <f>AG30+AH30+Maintenance!AE34</f>
        <v>4427.910344919102</v>
      </c>
      <c r="Y30" s="166">
        <f>AE30+AH30+Maintenance!AM34</f>
        <v>615.1343938067223</v>
      </c>
      <c r="Z30" s="167">
        <f>AG30+AH30+Maintenance!AM34</f>
        <v>4512.514483224236</v>
      </c>
      <c r="AA30" s="115"/>
      <c r="AB30" s="115"/>
      <c r="AC30" s="133">
        <f t="shared" si="6"/>
        <v>400</v>
      </c>
      <c r="AD30" s="134">
        <f t="shared" si="0"/>
        <v>6678.1366</v>
      </c>
      <c r="AE30" s="173">
        <f t="shared" si="1"/>
        <v>115.69709621239888</v>
      </c>
      <c r="AF30" s="170">
        <f t="shared" si="2"/>
        <v>3955.0120568093266</v>
      </c>
      <c r="AG30" s="150">
        <f t="shared" si="3"/>
        <v>4013.0771856299125</v>
      </c>
      <c r="AH30" s="152">
        <f t="shared" si="4"/>
        <v>102.30055788330154</v>
      </c>
    </row>
    <row r="31" spans="1:34" ht="12.7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33">
        <f t="shared" si="5"/>
        <v>410</v>
      </c>
      <c r="Q31" s="156">
        <f>AE31+AH31+Maintenance!G35</f>
        <v>234.24195103069647</v>
      </c>
      <c r="R31" s="159">
        <f>AE31+AH31+Maintenance!O35</f>
        <v>293.83006514210115</v>
      </c>
      <c r="S31" s="166">
        <f>AG31+AH31+Maintenance!G35</f>
        <v>4125.208008957475</v>
      </c>
      <c r="T31" s="167">
        <f>AG31+AH31+Maintenance!O35</f>
        <v>4184.79612306888</v>
      </c>
      <c r="U31" s="166">
        <f>AE31+AH31+Maintenance!W35</f>
        <v>257.66951532889016</v>
      </c>
      <c r="V31" s="167">
        <f>AE31+AH31+Maintenance!AE35</f>
        <v>496.02197177450887</v>
      </c>
      <c r="W31" s="162">
        <f>AG31+AH31+Maintenance!W35</f>
        <v>4148.6355732556685</v>
      </c>
      <c r="X31" s="167">
        <f>AG31+AH31+Maintenance!AE35</f>
        <v>4386.988029701287</v>
      </c>
      <c r="Y31" s="166">
        <f>AE31+AH31+Maintenance!AM35</f>
        <v>560.0734822862116</v>
      </c>
      <c r="Z31" s="167">
        <f>AG31+AH31+Maintenance!AM35</f>
        <v>4451.03954021299</v>
      </c>
      <c r="AA31" s="115"/>
      <c r="AB31" s="115"/>
      <c r="AC31" s="133">
        <f t="shared" si="6"/>
        <v>410</v>
      </c>
      <c r="AD31" s="134">
        <f t="shared" si="0"/>
        <v>6683.1366</v>
      </c>
      <c r="AE31" s="173">
        <f t="shared" si="1"/>
        <v>121.34667540232336</v>
      </c>
      <c r="AF31" s="170">
        <f t="shared" si="2"/>
        <v>3951.401057369359</v>
      </c>
      <c r="AG31" s="150">
        <f t="shared" si="3"/>
        <v>4012.312733329102</v>
      </c>
      <c r="AH31" s="152">
        <f t="shared" si="4"/>
        <v>105.08608752897518</v>
      </c>
    </row>
    <row r="32" spans="1:34" ht="12.7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33">
        <f t="shared" si="5"/>
        <v>420</v>
      </c>
      <c r="Q32" s="156">
        <f>AE32+AH32+Maintenance!G36</f>
        <v>241.18416343056333</v>
      </c>
      <c r="R32" s="159">
        <f>AE32+AH32+Maintenance!O36</f>
        <v>292.9847508107151</v>
      </c>
      <c r="S32" s="166">
        <f>AG32+AH32+Maintenance!G36</f>
        <v>4125.75363327875</v>
      </c>
      <c r="T32" s="167">
        <f>AG32+AH32+Maintenance!O36</f>
        <v>4177.5542206589025</v>
      </c>
      <c r="U32" s="166">
        <f>AE32+AH32+Maintenance!W36</f>
        <v>260.1926042361129</v>
      </c>
      <c r="V32" s="167">
        <f>AE32+AH32+Maintenance!AE36</f>
        <v>467.39495375672016</v>
      </c>
      <c r="W32" s="162">
        <f>AG32+AH32+Maintenance!W36</f>
        <v>4144.7620740843</v>
      </c>
      <c r="X32" s="167">
        <f>AG32+AH32+Maintenance!AE36</f>
        <v>4351.964423604907</v>
      </c>
      <c r="Y32" s="166">
        <f>AE32+AH32+Maintenance!AM36</f>
        <v>515.1453550668481</v>
      </c>
      <c r="Z32" s="167">
        <f>AG32+AH32+Maintenance!AM36</f>
        <v>4399.714824915035</v>
      </c>
      <c r="AA32" s="115"/>
      <c r="AB32" s="115"/>
      <c r="AC32" s="133">
        <f t="shared" si="6"/>
        <v>420</v>
      </c>
      <c r="AD32" s="134">
        <f t="shared" si="0"/>
        <v>6688.1366</v>
      </c>
      <c r="AE32" s="173">
        <f t="shared" si="1"/>
        <v>126.98368565824848</v>
      </c>
      <c r="AF32" s="170">
        <f t="shared" si="2"/>
        <v>3947.800218675778</v>
      </c>
      <c r="AG32" s="150">
        <f t="shared" si="3"/>
        <v>4011.5531555064354</v>
      </c>
      <c r="AH32" s="152">
        <f t="shared" si="4"/>
        <v>107.86433083713167</v>
      </c>
    </row>
    <row r="33" spans="1:34" ht="12.7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33">
        <f t="shared" si="5"/>
        <v>430</v>
      </c>
      <c r="Q33" s="156">
        <f>AE33+AH33+Maintenance!G37</f>
        <v>248.38445863451383</v>
      </c>
      <c r="R33" s="159">
        <f>AE33+AH33+Maintenance!O37</f>
        <v>293.3921846114028</v>
      </c>
      <c r="S33" s="166">
        <f>AG33+AH33+Maintenance!G37</f>
        <v>4126.574717455452</v>
      </c>
      <c r="T33" s="167">
        <f>AG33+AH33+Maintenance!O37</f>
        <v>4171.58244343234</v>
      </c>
      <c r="U33" s="166">
        <f>AE33+AH33+Maintenance!W37</f>
        <v>263.80738519624884</v>
      </c>
      <c r="V33" s="167">
        <f>AE33+AH33+Maintenance!AE37</f>
        <v>443.83828910380475</v>
      </c>
      <c r="W33" s="162">
        <f>AG33+AH33+Maintenance!W37</f>
        <v>4141.997644017187</v>
      </c>
      <c r="X33" s="167">
        <f>AG33+AH33+Maintenance!AE37</f>
        <v>4322.028547924742</v>
      </c>
      <c r="Y33" s="166">
        <f>AE33+AH33+Maintenance!AM37</f>
        <v>478.72663446951617</v>
      </c>
      <c r="Z33" s="167">
        <f>AG33+AH33+Maintenance!AM37</f>
        <v>4356.916893290454</v>
      </c>
      <c r="AA33" s="115"/>
      <c r="AB33" s="115"/>
      <c r="AC33" s="133">
        <f t="shared" si="6"/>
        <v>430</v>
      </c>
      <c r="AD33" s="134">
        <f t="shared" si="0"/>
        <v>6693.1366</v>
      </c>
      <c r="AE33" s="173">
        <f t="shared" si="1"/>
        <v>132.60816873020343</v>
      </c>
      <c r="AF33" s="170">
        <f t="shared" si="2"/>
        <v>3944.2095008486735</v>
      </c>
      <c r="AG33" s="150">
        <f t="shared" si="3"/>
        <v>4010.798427551141</v>
      </c>
      <c r="AH33" s="152">
        <f t="shared" si="4"/>
        <v>110.63531438373205</v>
      </c>
    </row>
    <row r="34" spans="1:34" ht="12.7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33">
        <f t="shared" si="5"/>
        <v>440</v>
      </c>
      <c r="Q34" s="156">
        <f>AE34+AH34+Maintenance!G38</f>
        <v>255.79048606603476</v>
      </c>
      <c r="R34" s="159">
        <f>AE34+AH34+Maintenance!O38</f>
        <v>294.8775547633173</v>
      </c>
      <c r="S34" s="166">
        <f>AG34+AH34+Maintenance!G38</f>
        <v>4127.618844882774</v>
      </c>
      <c r="T34" s="167">
        <f>AG34+AH34+Maintenance!O38</f>
        <v>4166.705913580056</v>
      </c>
      <c r="U34" s="166">
        <f>AE34+AH34+Maintenance!W38</f>
        <v>268.3042518899524</v>
      </c>
      <c r="V34" s="167">
        <f>AE34+AH34+Maintenance!AE38</f>
        <v>424.6525266790826</v>
      </c>
      <c r="W34" s="162">
        <f>AG34+AH34+Maintenance!W38</f>
        <v>4140.132610706692</v>
      </c>
      <c r="X34" s="167">
        <f>AG34+AH34+Maintenance!AE38</f>
        <v>4296.480885495822</v>
      </c>
      <c r="Y34" s="166">
        <f>AE34+AH34+Maintenance!AM38</f>
        <v>449.45355376990386</v>
      </c>
      <c r="Z34" s="167">
        <f>AG34+AH34+Maintenance!AM38</f>
        <v>4321.281912586644</v>
      </c>
      <c r="AA34" s="115"/>
      <c r="AB34" s="115"/>
      <c r="AC34" s="133">
        <f t="shared" si="6"/>
        <v>440</v>
      </c>
      <c r="AD34" s="134">
        <f t="shared" si="0"/>
        <v>6698.1366</v>
      </c>
      <c r="AE34" s="173">
        <f t="shared" si="1"/>
        <v>138.2201661771836</v>
      </c>
      <c r="AF34" s="170">
        <f t="shared" si="2"/>
        <v>3940.6288642107506</v>
      </c>
      <c r="AG34" s="150">
        <f t="shared" si="3"/>
        <v>4010.0485249939234</v>
      </c>
      <c r="AH34" s="152">
        <f t="shared" si="4"/>
        <v>113.39906461421194</v>
      </c>
    </row>
    <row r="35" spans="1:34" ht="12.7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33">
        <f t="shared" si="5"/>
        <v>450</v>
      </c>
      <c r="Q35" s="156">
        <f>AE35+AH35+Maintenance!G39</f>
        <v>263.35978370830287</v>
      </c>
      <c r="R35" s="159">
        <f>AE35+AH35+Maintenance!O39</f>
        <v>297.2900843724467</v>
      </c>
      <c r="S35" s="166">
        <f>AG35+AH35+Maintenance!G39</f>
        <v>4128.843487845992</v>
      </c>
      <c r="T35" s="167">
        <f>AG35+AH35+Maintenance!O39</f>
        <v>4162.773788510136</v>
      </c>
      <c r="U35" s="166">
        <f>AE35+AH35+Maintenance!W39</f>
        <v>273.51315319534785</v>
      </c>
      <c r="V35" s="167">
        <f>AE35+AH35+Maintenance!AE39</f>
        <v>409.23435585192306</v>
      </c>
      <c r="W35" s="162">
        <f>AG35+AH35+Maintenance!W39</f>
        <v>4138.996857333037</v>
      </c>
      <c r="X35" s="167">
        <f>AG35+AH35+Maintenance!AE39</f>
        <v>4274.718059989612</v>
      </c>
      <c r="Y35" s="166">
        <f>AE35+AH35+Maintenance!AM39</f>
        <v>426.18043919386855</v>
      </c>
      <c r="Z35" s="167">
        <f>AG35+AH35+Maintenance!AM39</f>
        <v>4291.664143331558</v>
      </c>
      <c r="AA35" s="115"/>
      <c r="AB35" s="115"/>
      <c r="AC35" s="133">
        <f t="shared" si="6"/>
        <v>450</v>
      </c>
      <c r="AD35" s="134">
        <f t="shared" si="0"/>
        <v>6703.1366</v>
      </c>
      <c r="AE35" s="173">
        <f t="shared" si="1"/>
        <v>143.81971936831127</v>
      </c>
      <c r="AF35" s="170">
        <f t="shared" si="2"/>
        <v>3937.0582692860394</v>
      </c>
      <c r="AG35" s="150">
        <f t="shared" si="3"/>
        <v>4009.303423506001</v>
      </c>
      <c r="AH35" s="152">
        <f t="shared" si="4"/>
        <v>116.15560784430996</v>
      </c>
    </row>
    <row r="36" spans="1:34" ht="12.7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33">
        <f t="shared" si="5"/>
        <v>460</v>
      </c>
      <c r="Q36" s="156">
        <f>AE36+AH36+Maintenance!G40</f>
        <v>271.0979183767461</v>
      </c>
      <c r="R36" s="159">
        <f>AE36+AH36+Maintenance!O40</f>
        <v>300.7701031620422</v>
      </c>
      <c r="S36" s="166">
        <f>AG36+AH36+Maintenance!G40</f>
        <v>4130.2541477909335</v>
      </c>
      <c r="T36" s="167">
        <f>AG36+AH36+Maintenance!O40</f>
        <v>4159.92633257623</v>
      </c>
      <c r="U36" s="166">
        <f>AE36+AH36+Maintenance!W40</f>
        <v>279.45615427252</v>
      </c>
      <c r="V36" s="167">
        <f>AE36+AH36+Maintenance!AE40</f>
        <v>398.14489341370427</v>
      </c>
      <c r="W36" s="162">
        <f>AG36+AH36+Maintenance!W40</f>
        <v>4138.612383686708</v>
      </c>
      <c r="X36" s="167">
        <f>AG36+AH36+Maintenance!AE40</f>
        <v>4257.301122827892</v>
      </c>
      <c r="Y36" s="166">
        <f>AE36+AH36+Maintenance!AM40</f>
        <v>409.3378354284022</v>
      </c>
      <c r="Z36" s="167">
        <f>AG36+AH36+Maintenance!AM40</f>
        <v>4268.49406484259</v>
      </c>
      <c r="AA36" s="115"/>
      <c r="AB36" s="115"/>
      <c r="AC36" s="133">
        <f t="shared" si="6"/>
        <v>460</v>
      </c>
      <c r="AD36" s="134">
        <f t="shared" si="0"/>
        <v>6708.1366</v>
      </c>
      <c r="AE36" s="173">
        <f t="shared" si="1"/>
        <v>149.40686948394344</v>
      </c>
      <c r="AF36" s="170">
        <f t="shared" si="2"/>
        <v>3933.497676798607</v>
      </c>
      <c r="AG36" s="150">
        <f t="shared" si="3"/>
        <v>4008.563098898131</v>
      </c>
      <c r="AH36" s="152">
        <f t="shared" si="4"/>
        <v>118.90497026087807</v>
      </c>
    </row>
    <row r="37" spans="1:34" ht="12.75">
      <c r="A37" s="115"/>
      <c r="B37" s="115"/>
      <c r="C37" s="115"/>
      <c r="D37" s="115"/>
      <c r="E37" s="115"/>
      <c r="F37" s="115"/>
      <c r="P37" s="133">
        <f t="shared" si="5"/>
        <v>470</v>
      </c>
      <c r="Q37" s="156">
        <f>AE37+AH37+Maintenance!G41</f>
        <v>278.92233537169295</v>
      </c>
      <c r="R37" s="159">
        <f>AE37+AH37+Maintenance!O41</f>
        <v>304.8627353045054</v>
      </c>
      <c r="S37" s="166">
        <f>AG37+AH37+Maintenance!G41</f>
        <v>4131.7682049745445</v>
      </c>
      <c r="T37" s="167">
        <f>AG37+AH37+Maintenance!O41</f>
        <v>4157.708604907357</v>
      </c>
      <c r="U37" s="166">
        <f>AE37+AH37+Maintenance!W41</f>
        <v>285.8028351683297</v>
      </c>
      <c r="V37" s="167">
        <f>AE37+AH37+Maintenance!AE41</f>
        <v>389.56443489957957</v>
      </c>
      <c r="W37" s="162">
        <f>AG37+AH37+Maintenance!W41</f>
        <v>4138.648704771181</v>
      </c>
      <c r="X37" s="167">
        <f>AG37+AH37+Maintenance!AE41</f>
        <v>4242.410304502431</v>
      </c>
      <c r="Y37" s="166">
        <f>AE37+AH37+Maintenance!AM41</f>
        <v>396.29046169298476</v>
      </c>
      <c r="Z37" s="167">
        <f>AG37+AH37+Maintenance!AM41</f>
        <v>4249.1363312958365</v>
      </c>
      <c r="AB37" s="115"/>
      <c r="AC37" s="133">
        <f t="shared" si="6"/>
        <v>470</v>
      </c>
      <c r="AD37" s="134">
        <f t="shared" si="0"/>
        <v>6713.1366</v>
      </c>
      <c r="AE37" s="173">
        <f t="shared" si="1"/>
        <v>154.9816575167915</v>
      </c>
      <c r="AF37" s="170">
        <f t="shared" si="2"/>
        <v>3929.947047671277</v>
      </c>
      <c r="AG37" s="150">
        <f t="shared" si="3"/>
        <v>4007.827527119643</v>
      </c>
      <c r="AH37" s="152">
        <f t="shared" si="4"/>
        <v>121.64717792268918</v>
      </c>
    </row>
    <row r="38" spans="1:34" ht="12.75">
      <c r="A38" s="115"/>
      <c r="B38" s="115"/>
      <c r="C38" s="115"/>
      <c r="D38" s="115"/>
      <c r="E38" s="115"/>
      <c r="F38" s="115"/>
      <c r="P38" s="133">
        <f t="shared" si="5"/>
        <v>480</v>
      </c>
      <c r="Q38" s="156">
        <f>AE38+AH38+Maintenance!G42</f>
        <v>286.8143942063364</v>
      </c>
      <c r="R38" s="159">
        <f>AE38+AH38+Maintenance!O42</f>
        <v>309.48576029439613</v>
      </c>
      <c r="S38" s="166">
        <f>AG38+AH38+Maintenance!G42</f>
        <v>4133.366954190769</v>
      </c>
      <c r="T38" s="167">
        <f>AG38+AH38+Maintenance!O42</f>
        <v>4156.038320278829</v>
      </c>
      <c r="U38" s="166">
        <f>AE38+AH38+Maintenance!W42</f>
        <v>292.47843372250657</v>
      </c>
      <c r="V38" s="167">
        <f>AE38+AH38+Maintenance!AE42</f>
        <v>383.1638980747456</v>
      </c>
      <c r="W38" s="162">
        <f>AG38+AH38+Maintenance!W42</f>
        <v>4139.030993706939</v>
      </c>
      <c r="X38" s="167">
        <f>AG38+AH38+Maintenance!AE42</f>
        <v>4229.716458059178</v>
      </c>
      <c r="Y38" s="166">
        <f>AE38+AH38+Maintenance!AM42</f>
        <v>386.4603943980922</v>
      </c>
      <c r="Z38" s="167">
        <f>AG38+AH38+Maintenance!AM42</f>
        <v>4233.012954382525</v>
      </c>
      <c r="AB38" s="115"/>
      <c r="AC38" s="133">
        <f t="shared" si="6"/>
        <v>480</v>
      </c>
      <c r="AD38" s="134">
        <f t="shared" si="0"/>
        <v>6718.1366</v>
      </c>
      <c r="AE38" s="173">
        <f t="shared" si="1"/>
        <v>160.54412427304143</v>
      </c>
      <c r="AF38" s="170">
        <f t="shared" si="2"/>
        <v>3926.4063430243573</v>
      </c>
      <c r="AG38" s="150">
        <f t="shared" si="3"/>
        <v>4007.0966842574744</v>
      </c>
      <c r="AH38" s="152">
        <f t="shared" si="4"/>
        <v>124.38225676123818</v>
      </c>
    </row>
    <row r="39" spans="1:34" ht="12.75">
      <c r="A39" s="115"/>
      <c r="B39" s="115"/>
      <c r="C39" s="115"/>
      <c r="D39" s="115"/>
      <c r="P39" s="133">
        <f t="shared" si="5"/>
        <v>490</v>
      </c>
      <c r="Q39" s="156">
        <f>AE39+AH39+Maintenance!G43</f>
        <v>294.7587620184177</v>
      </c>
      <c r="R39" s="159">
        <f>AE39+AH39+Maintenance!O43</f>
        <v>314.5676700796638</v>
      </c>
      <c r="S39" s="166">
        <f>AG39+AH39+Maintenance!G43</f>
        <v>4135.034998180221</v>
      </c>
      <c r="T39" s="167">
        <f>AG39+AH39+Maintenance!O43</f>
        <v>4154.843906241467</v>
      </c>
      <c r="U39" s="166">
        <f>AE39+AH39+Maintenance!W43</f>
        <v>299.4214192087202</v>
      </c>
      <c r="V39" s="167">
        <f>AE39+AH39+Maintenance!AE43</f>
        <v>378.6570514537046</v>
      </c>
      <c r="W39" s="162">
        <f>AG39+AH39+Maintenance!W43</f>
        <v>4139.6976553705235</v>
      </c>
      <c r="X39" s="167">
        <f>AG39+AH39+Maintenance!AE43</f>
        <v>4218.933287615508</v>
      </c>
      <c r="Y39" s="166">
        <f>AE39+AH39+Maintenance!AM43</f>
        <v>379.3572897551159</v>
      </c>
      <c r="Z39" s="167">
        <f>AG39+AH39+Maintenance!AM43</f>
        <v>4219.633525916919</v>
      </c>
      <c r="AC39" s="133">
        <f t="shared" si="6"/>
        <v>490</v>
      </c>
      <c r="AD39" s="134">
        <f t="shared" si="0"/>
        <v>6723.1366</v>
      </c>
      <c r="AE39" s="173">
        <f t="shared" si="1"/>
        <v>166.09431037344268</v>
      </c>
      <c r="AF39" s="170">
        <f t="shared" si="2"/>
        <v>3922.875524174397</v>
      </c>
      <c r="AG39" s="150">
        <f t="shared" si="3"/>
        <v>4006.370546535246</v>
      </c>
      <c r="AH39" s="152">
        <f t="shared" si="4"/>
        <v>127.11023258154086</v>
      </c>
    </row>
    <row r="40" spans="1:34" ht="12.75">
      <c r="A40" s="115"/>
      <c r="B40" s="115"/>
      <c r="C40" s="115"/>
      <c r="D40" s="115"/>
      <c r="P40" s="133">
        <f>P39+$B$10</f>
        <v>500</v>
      </c>
      <c r="Q40" s="156">
        <f>AE40+AH40+Maintenance!G44</f>
        <v>302.7428286124502</v>
      </c>
      <c r="R40" s="159">
        <f>AE40+AH40+Maintenance!O44</f>
        <v>320.04627425496284</v>
      </c>
      <c r="S40" s="166">
        <f>AG40+AH40+Maintenance!G44</f>
        <v>4136.75966267034</v>
      </c>
      <c r="T40" s="167">
        <f>AG40+AH40+Maintenance!O44</f>
        <v>4154.063108312853</v>
      </c>
      <c r="U40" s="166">
        <f>AE40+AH40+Maintenance!W44</f>
        <v>306.58115249780525</v>
      </c>
      <c r="V40" s="167">
        <f>AE40+AH40+Maintenance!AE44</f>
        <v>375.794935067856</v>
      </c>
      <c r="W40" s="162">
        <f>AG40+AH40+Maintenance!W44</f>
        <v>4140.597986555696</v>
      </c>
      <c r="X40" s="167">
        <f>AG40+AH40+Maintenance!AE44</f>
        <v>4209.811769125746</v>
      </c>
      <c r="Y40" s="166">
        <f>AE40+AH40+Maintenance!AM44</f>
        <v>374.5651122478349</v>
      </c>
      <c r="Z40" s="167">
        <f>AG40+AH40+Maintenance!AM44</f>
        <v>4208.581946305725</v>
      </c>
      <c r="AC40" s="133">
        <f>AC39+$B$10</f>
        <v>500</v>
      </c>
      <c r="AD40" s="134">
        <f t="shared" si="0"/>
        <v>6728.1366</v>
      </c>
      <c r="AE40" s="173">
        <f t="shared" si="1"/>
        <v>171.63225625441302</v>
      </c>
      <c r="AF40" s="170">
        <f t="shared" si="2"/>
        <v>3919.3545526329235</v>
      </c>
      <c r="AG40" s="150">
        <f t="shared" si="3"/>
        <v>4005.6490903123026</v>
      </c>
      <c r="AH40" s="152">
        <f t="shared" si="4"/>
        <v>129.83113106291881</v>
      </c>
    </row>
    <row r="41" spans="1:34" ht="12.75">
      <c r="A41" s="115"/>
      <c r="B41" s="115"/>
      <c r="C41" s="115"/>
      <c r="D41" s="115"/>
      <c r="P41" s="133">
        <f t="shared" si="5"/>
        <v>510</v>
      </c>
      <c r="Q41" s="156">
        <f>AE41+AH41+Maintenance!G45</f>
        <v>310.77276186377895</v>
      </c>
      <c r="R41" s="159">
        <f>AE41+AH41+Maintenance!O45</f>
        <v>325.97626653476016</v>
      </c>
      <c r="S41" s="166">
        <f>AG41+AH41+Maintenance!G45</f>
        <v>4138.547051777456</v>
      </c>
      <c r="T41" s="167">
        <f>AG41+AH41+Maintenance!O45</f>
        <v>4153.750556448436</v>
      </c>
      <c r="U41" s="166">
        <f>AE41+AH41+Maintenance!W45</f>
        <v>313.9821076684204</v>
      </c>
      <c r="V41" s="167">
        <f>AE41+AH41+Maintenance!AE45</f>
        <v>374.7961263523453</v>
      </c>
      <c r="W41" s="162">
        <f>AG41+AH41+Maintenance!W45</f>
        <v>4141.756397582097</v>
      </c>
      <c r="X41" s="167">
        <f>AG41+AH41+Maintenance!AE45</f>
        <v>4202.570416266022</v>
      </c>
      <c r="Y41" s="166">
        <f>AE41+AH41+Maintenance!AM45</f>
        <v>372.2558410822198</v>
      </c>
      <c r="Z41" s="167">
        <f>AG41+AH41+Maintenance!AM45</f>
        <v>4200.030130995896</v>
      </c>
      <c r="AC41" s="133">
        <f t="shared" si="6"/>
        <v>510</v>
      </c>
      <c r="AD41" s="134">
        <f t="shared" si="0"/>
        <v>6733.1366</v>
      </c>
      <c r="AE41" s="173">
        <f t="shared" si="1"/>
        <v>177.15800216911236</v>
      </c>
      <c r="AF41" s="170">
        <f t="shared" si="2"/>
        <v>3915.843390105214</v>
      </c>
      <c r="AG41" s="150">
        <f t="shared" si="3"/>
        <v>4004.9322920827885</v>
      </c>
      <c r="AH41" s="152">
        <f t="shared" si="4"/>
        <v>132.54497775978612</v>
      </c>
    </row>
    <row r="42" spans="16:34" ht="12.75">
      <c r="P42" s="133">
        <f t="shared" si="5"/>
        <v>520</v>
      </c>
      <c r="Q42" s="156">
        <f>AE42+AH42+Maintenance!G46</f>
        <v>318.81786719024876</v>
      </c>
      <c r="R42" s="159">
        <f>AE42+AH42+Maintenance!O46</f>
        <v>332.1741545376457</v>
      </c>
      <c r="S42" s="166">
        <f>AG42+AH42+Maintenance!G46</f>
        <v>4140.366407476439</v>
      </c>
      <c r="T42" s="167">
        <f>AG42+AH42+Maintenance!O46</f>
        <v>4153.722694823836</v>
      </c>
      <c r="U42" s="166">
        <f>AE42+AH42+Maintenance!W46</f>
        <v>321.50130988814084</v>
      </c>
      <c r="V42" s="167">
        <f>AE42+AH42+Maintenance!AE46</f>
        <v>374.9264592777285</v>
      </c>
      <c r="W42" s="162">
        <f>AG42+AH42+Maintenance!W46</f>
        <v>4143.049850174331</v>
      </c>
      <c r="X42" s="167">
        <f>AG42+AH42+Maintenance!AE46</f>
        <v>4196.474999563919</v>
      </c>
      <c r="Y42" s="166">
        <f>AE42+AH42+Maintenance!AM46</f>
        <v>371.4497386322457</v>
      </c>
      <c r="Z42" s="167">
        <f>AG42+AH42+Maintenance!AM46</f>
        <v>4192.998278918436</v>
      </c>
      <c r="AC42" s="133">
        <f t="shared" si="6"/>
        <v>520</v>
      </c>
      <c r="AD42" s="134">
        <f aca="true" t="shared" si="7" ref="AD42:AD73">$AD$3+($AC$10+AC42)/2</f>
        <v>6738.1366</v>
      </c>
      <c r="AE42" s="173">
        <f aca="true" t="shared" si="8" ref="AE42:AE73">(ABS(SQRT($AD$4*(2/($AC$10+$AD$3)-1/AD42))-SQRT($AD$4/($AC$10+$AD$3)))+ABS(SQRT($AD$4/(AC42+$AD$3))-SQRT($AD$4*(2/(AC42+$AD$3)-1/AD42))))*1000</f>
        <v>182.67158818852812</v>
      </c>
      <c r="AF42" s="170">
        <f aca="true" t="shared" si="9" ref="AF42:AF73">SQRT(SQRT($AD$4*(2/(AC42+$AD$3)-1/AD42))^2+SQRT($AD$4/(AC42+$AD$3))^2-(2*SQRT($AD$4*(2/(AC42+$AD$3)-1/AD42))*SQRT($AD$4/(AC42+$AD$3))*COS($D$10/$H$2)))*1000</f>
        <v>3912.3419984890593</v>
      </c>
      <c r="AG42" s="150">
        <f aca="true" t="shared" si="10" ref="AG42:AG73">(ABS(SQRT($AD$4*(2/($AC$10+$AD$3)-1/AD42))-SQRT($AD$4/($AC$10+$AD$3)))+AF42/1000)*1000</f>
        <v>4004.220128474719</v>
      </c>
      <c r="AH42" s="152">
        <f aca="true" t="shared" si="11" ref="AH42:AH73">(SQRT($AD$4/($AD$3+AC42))*(1-SQRT(2*($AD$3+$C$10)/(2*$AD$3+$C$10+AC42))))*1000</f>
        <v>135.25179810242327</v>
      </c>
    </row>
    <row r="43" spans="16:34" ht="12.75">
      <c r="P43" s="133">
        <f t="shared" si="5"/>
        <v>530</v>
      </c>
      <c r="Q43" s="156">
        <f>AE43+AH43+Maintenance!G47</f>
        <v>326.8725789396826</v>
      </c>
      <c r="R43" s="159">
        <f>AE43+AH43+Maintenance!O47</f>
        <v>338.6043155302132</v>
      </c>
      <c r="S43" s="166">
        <f>AG43+AH43+Maintenance!G47</f>
        <v>4142.212100986211</v>
      </c>
      <c r="T43" s="167">
        <f>AG43+AH43+Maintenance!O47</f>
        <v>4153.943837576741</v>
      </c>
      <c r="U43" s="166">
        <f>AE43+AH43+Maintenance!W47</f>
        <v>329.11630095784284</v>
      </c>
      <c r="V43" s="167">
        <f>AE43+AH43+Maintenance!AE47</f>
        <v>376.04324731996536</v>
      </c>
      <c r="W43" s="162">
        <f>AG43+AH43+Maintenance!W47</f>
        <v>4144.455823004371</v>
      </c>
      <c r="X43" s="167">
        <f>AG43+AH43+Maintenance!AE47</f>
        <v>4191.382769366493</v>
      </c>
      <c r="Y43" s="166">
        <f>AE43+AH43+Maintenance!AM47</f>
        <v>371.9271555026289</v>
      </c>
      <c r="Z43" s="167">
        <f>AG43+AH43+Maintenance!AM47</f>
        <v>4187.266677549157</v>
      </c>
      <c r="AC43" s="133">
        <f t="shared" si="6"/>
        <v>530</v>
      </c>
      <c r="AD43" s="134">
        <f t="shared" si="7"/>
        <v>6743.1366</v>
      </c>
      <c r="AE43" s="173">
        <f t="shared" si="8"/>
        <v>188.1730542025437</v>
      </c>
      <c r="AF43" s="170">
        <f t="shared" si="9"/>
        <v>3908.8503398735547</v>
      </c>
      <c r="AG43" s="150">
        <f t="shared" si="10"/>
        <v>4003.512576249072</v>
      </c>
      <c r="AH43" s="152">
        <f t="shared" si="11"/>
        <v>137.95161739775216</v>
      </c>
    </row>
    <row r="44" spans="16:34" ht="12.75">
      <c r="P44" s="133">
        <f t="shared" si="5"/>
        <v>540</v>
      </c>
      <c r="Q44" s="156">
        <f>AE44+AH44+Maintenance!G48</f>
        <v>334.9322540268088</v>
      </c>
      <c r="R44" s="159">
        <f>AE44+AH44+Maintenance!O48</f>
        <v>345.2355634218665</v>
      </c>
      <c r="S44" s="166">
        <f>AG44+AH44+Maintenance!G48</f>
        <v>4144.079426404684</v>
      </c>
      <c r="T44" s="167">
        <f>AG44+AH44+Maintenance!O48</f>
        <v>4154.3827357997425</v>
      </c>
      <c r="U44" s="166">
        <f>AE44+AH44+Maintenance!W48</f>
        <v>336.8083138539385</v>
      </c>
      <c r="V44" s="167">
        <f>AE44+AH44+Maintenance!AE48</f>
        <v>378.02155143416957</v>
      </c>
      <c r="W44" s="162">
        <f>AG44+AH44+Maintenance!W48</f>
        <v>4145.955486231814</v>
      </c>
      <c r="X44" s="167">
        <f>AG44+AH44+Maintenance!AE48</f>
        <v>4187.168723812045</v>
      </c>
      <c r="Y44" s="166">
        <f>AE44+AH44+Maintenance!AM48</f>
        <v>373.500154837264</v>
      </c>
      <c r="Z44" s="167">
        <f>AG44+AH44+Maintenance!AM48</f>
        <v>4182.64732721514</v>
      </c>
      <c r="AC44" s="133">
        <f t="shared" si="6"/>
        <v>540</v>
      </c>
      <c r="AD44" s="134">
        <f t="shared" si="7"/>
        <v>6748.1366</v>
      </c>
      <c r="AE44" s="173">
        <f t="shared" si="8"/>
        <v>193.66243992099808</v>
      </c>
      <c r="AF44" s="170">
        <f t="shared" si="9"/>
        <v>3905.3683765378846</v>
      </c>
      <c r="AG44" s="150">
        <f t="shared" si="10"/>
        <v>4002.809612298874</v>
      </c>
      <c r="AH44" s="152">
        <f t="shared" si="11"/>
        <v>140.64446083010074</v>
      </c>
    </row>
    <row r="45" spans="16:34" ht="12.75">
      <c r="P45" s="133">
        <f t="shared" si="5"/>
        <v>550</v>
      </c>
      <c r="Q45" s="156">
        <f>AE45+AH45+Maintenance!G49</f>
        <v>342.99302067243934</v>
      </c>
      <c r="R45" s="159">
        <f>AE45+AH45+Maintenance!O49</f>
        <v>352.04059707667653</v>
      </c>
      <c r="S45" s="166">
        <f>AG45+AH45+Maintenance!G49</f>
        <v>4145.964449445997</v>
      </c>
      <c r="T45" s="167">
        <f>AG45+AH45+Maintenance!O49</f>
        <v>4155.012025850235</v>
      </c>
      <c r="U45" s="166">
        <f>AE45+AH45+Maintenance!W49</f>
        <v>344.56166767966846</v>
      </c>
      <c r="V45" s="167">
        <f>AE45+AH45+Maintenance!AE49</f>
        <v>380.7519732966172</v>
      </c>
      <c r="W45" s="162">
        <f>AG45+AH45+Maintenance!W49</f>
        <v>4147.533096453227</v>
      </c>
      <c r="X45" s="167">
        <f>AG45+AH45+Maintenance!AE49</f>
        <v>4183.723402070175</v>
      </c>
      <c r="Y45" s="166">
        <f>AE45+AH45+Maintenance!AM49</f>
        <v>376.0079346426058</v>
      </c>
      <c r="Z45" s="167">
        <f>AG45+AH45+Maintenance!AM49</f>
        <v>4178.979363416163</v>
      </c>
      <c r="AC45" s="133">
        <f t="shared" si="6"/>
        <v>550</v>
      </c>
      <c r="AD45" s="134">
        <f t="shared" si="7"/>
        <v>6753.1366</v>
      </c>
      <c r="AE45" s="173">
        <f t="shared" si="8"/>
        <v>199.13978487473915</v>
      </c>
      <c r="AF45" s="170">
        <f t="shared" si="9"/>
        <v>3901.8960709501225</v>
      </c>
      <c r="AG45" s="150">
        <f t="shared" si="10"/>
        <v>4002.1112136482966</v>
      </c>
      <c r="AH45" s="152">
        <f t="shared" si="11"/>
        <v>143.3303534619572</v>
      </c>
    </row>
    <row r="46" spans="16:34" ht="12.75">
      <c r="P46" s="133">
        <f t="shared" si="5"/>
        <v>560</v>
      </c>
      <c r="Q46" s="156">
        <f>AE46+AH46+Maintenance!G50</f>
        <v>351.0599929585447</v>
      </c>
      <c r="R46" s="159">
        <f>AE46+AH46+Maintenance!O50</f>
        <v>359.0430437103081</v>
      </c>
      <c r="S46" s="166">
        <f>AG46+AH46+Maintenance!G50</f>
        <v>4147.8722219936335</v>
      </c>
      <c r="T46" s="167">
        <f>AG46+AH46+Maintenance!O50</f>
        <v>4155.855272745397</v>
      </c>
      <c r="U46" s="166">
        <f>AE46+AH46+Maintenance!W50</f>
        <v>352.3966258799548</v>
      </c>
      <c r="V46" s="167">
        <f>AE46+AH46+Maintenance!AE50</f>
        <v>384.32882888700846</v>
      </c>
      <c r="W46" s="162">
        <f>AG46+AH46+Maintenance!W50</f>
        <v>4149.208854915044</v>
      </c>
      <c r="X46" s="167">
        <f>AG46+AH46+Maintenance!AE50</f>
        <v>4181.141057922097</v>
      </c>
      <c r="Y46" s="166">
        <f>AE46+AH46+Maintenance!AM50</f>
        <v>379.54505762983445</v>
      </c>
      <c r="Z46" s="167">
        <f>AG46+AH46+Maintenance!AM50</f>
        <v>4176.357286664924</v>
      </c>
      <c r="AC46" s="133">
        <f t="shared" si="6"/>
        <v>560</v>
      </c>
      <c r="AD46" s="134">
        <f t="shared" si="7"/>
        <v>6758.1366</v>
      </c>
      <c r="AE46" s="173">
        <f t="shared" si="8"/>
        <v>204.60512841667455</v>
      </c>
      <c r="AF46" s="170">
        <f t="shared" si="9"/>
        <v>3898.433385766042</v>
      </c>
      <c r="AG46" s="150">
        <f t="shared" si="10"/>
        <v>4001.417357451763</v>
      </c>
      <c r="AH46" s="152">
        <f t="shared" si="11"/>
        <v>146.00932023473348</v>
      </c>
    </row>
    <row r="47" spans="16:34" ht="12.75">
      <c r="P47" s="133">
        <f t="shared" si="5"/>
        <v>570</v>
      </c>
      <c r="Q47" s="156">
        <f>AE47+AH47+Maintenance!G51</f>
        <v>359.1195416058049</v>
      </c>
      <c r="R47" s="159">
        <f>AE47+AH47+Maintenance!O51</f>
        <v>366.16287970764574</v>
      </c>
      <c r="S47" s="166">
        <f>AG47+AH47+Maintenance!G51</f>
        <v>4149.789052876058</v>
      </c>
      <c r="T47" s="167">
        <f>AG47+AH47+Maintenance!O51</f>
        <v>4156.832390977898</v>
      </c>
      <c r="U47" s="166">
        <f>AE47+AH47+Maintenance!W51</f>
        <v>360.2584793462773</v>
      </c>
      <c r="V47" s="167">
        <f>AE47+AH47+Maintenance!AE51</f>
        <v>388.4318317536406</v>
      </c>
      <c r="W47" s="162">
        <f>AG47+AH47+Maintenance!W51</f>
        <v>4150.92799061653</v>
      </c>
      <c r="X47" s="167">
        <f>AG47+AH47+Maintenance!AE51</f>
        <v>4179.101343023894</v>
      </c>
      <c r="Y47" s="166">
        <f>AE47+AH47+Maintenance!AM51</f>
        <v>383.69627228161266</v>
      </c>
      <c r="Z47" s="167">
        <f>AG47+AH47+Maintenance!AM51</f>
        <v>4174.365783551866</v>
      </c>
      <c r="AC47" s="133">
        <f t="shared" si="6"/>
        <v>570</v>
      </c>
      <c r="AD47" s="134">
        <f t="shared" si="7"/>
        <v>6763.1366</v>
      </c>
      <c r="AE47" s="173">
        <f t="shared" si="8"/>
        <v>210.05850972280894</v>
      </c>
      <c r="AF47" s="170">
        <f t="shared" si="9"/>
        <v>3894.980283827928</v>
      </c>
      <c r="AG47" s="150">
        <f t="shared" si="10"/>
        <v>4000.728020993062</v>
      </c>
      <c r="AH47" s="152">
        <f t="shared" si="11"/>
        <v>148.68138596950521</v>
      </c>
    </row>
    <row r="48" spans="16:34" ht="12.75">
      <c r="P48" s="133">
        <f t="shared" si="5"/>
        <v>580</v>
      </c>
      <c r="Q48" s="156">
        <f>AE48+AH48+Maintenance!G52</f>
        <v>367.1700380769634</v>
      </c>
      <c r="R48" s="159">
        <f>AE48+AH48+Maintenance!O52</f>
        <v>373.3839085751257</v>
      </c>
      <c r="S48" s="166">
        <f>AG48+AH48+Maintenance!G52</f>
        <v>4151.7132519681645</v>
      </c>
      <c r="T48" s="167">
        <f>AG48+AH48+Maintenance!O52</f>
        <v>4157.927122466327</v>
      </c>
      <c r="U48" s="166">
        <f>AE48+AH48+Maintenance!W52</f>
        <v>368.1405228247745</v>
      </c>
      <c r="V48" s="167">
        <f>AE48+AH48+Maintenance!AE52</f>
        <v>392.9960048174236</v>
      </c>
      <c r="W48" s="162">
        <f>AG48+AH48+Maintenance!W52</f>
        <v>4152.683736715976</v>
      </c>
      <c r="X48" s="167">
        <f>AG48+AH48+Maintenance!AE52</f>
        <v>4177.5392187086245</v>
      </c>
      <c r="Y48" s="166">
        <f>AE48+AH48+Maintenance!AM52</f>
        <v>388.3746770154806</v>
      </c>
      <c r="Z48" s="167">
        <f>AG48+AH48+Maintenance!AM52</f>
        <v>4172.917890906682</v>
      </c>
      <c r="AC48" s="133">
        <f t="shared" si="6"/>
        <v>580</v>
      </c>
      <c r="AD48" s="134">
        <f t="shared" si="7"/>
        <v>6768.1366</v>
      </c>
      <c r="AE48" s="173">
        <f t="shared" si="8"/>
        <v>215.49996779326898</v>
      </c>
      <c r="AF48" s="170">
        <f t="shared" si="9"/>
        <v>3891.5367281634194</v>
      </c>
      <c r="AG48" s="150">
        <f t="shared" si="10"/>
        <v>4000.04318168447</v>
      </c>
      <c r="AH48" s="152">
        <f t="shared" si="11"/>
        <v>151.3465753677574</v>
      </c>
    </row>
    <row r="49" spans="16:34" ht="12.75">
      <c r="P49" s="133">
        <f t="shared" si="5"/>
        <v>590</v>
      </c>
      <c r="Q49" s="156">
        <f>AE49+AH49+Maintenance!G53</f>
        <v>375.2101038878947</v>
      </c>
      <c r="R49" s="159">
        <f>AE49+AH49+Maintenance!O53</f>
        <v>380.69187422288826</v>
      </c>
      <c r="S49" s="166">
        <f>AG49+AH49+Maintenance!G53</f>
        <v>4153.643379500433</v>
      </c>
      <c r="T49" s="167">
        <f>AG49+AH49+Maintenance!O53</f>
        <v>4159.125149835427</v>
      </c>
      <c r="U49" s="166">
        <f>AE49+AH49+Maintenance!W53</f>
        <v>376.03705215520694</v>
      </c>
      <c r="V49" s="167">
        <f>AE49+AH49+Maintenance!AE53</f>
        <v>397.9641334951811</v>
      </c>
      <c r="W49" s="162">
        <f>AG49+AH49+Maintenance!W53</f>
        <v>4154.470327767745</v>
      </c>
      <c r="X49" s="167">
        <f>AG49+AH49+Maintenance!AE53</f>
        <v>4176.397409107719</v>
      </c>
      <c r="Y49" s="166">
        <f>AE49+AH49+Maintenance!AM53</f>
        <v>393.5053196249975</v>
      </c>
      <c r="Z49" s="167">
        <f>AG49+AH49+Maintenance!AM53</f>
        <v>4171.938595237536</v>
      </c>
      <c r="AC49" s="133">
        <f t="shared" si="6"/>
        <v>590</v>
      </c>
      <c r="AD49" s="134">
        <f t="shared" si="7"/>
        <v>6773.1366</v>
      </c>
      <c r="AE49" s="173">
        <f t="shared" si="8"/>
        <v>220.92954145333545</v>
      </c>
      <c r="AF49" s="170">
        <f t="shared" si="9"/>
        <v>3888.102681984333</v>
      </c>
      <c r="AG49" s="150">
        <f t="shared" si="10"/>
        <v>3999.362817065874</v>
      </c>
      <c r="AH49" s="152">
        <f t="shared" si="11"/>
        <v>154.00491301212188</v>
      </c>
    </row>
    <row r="50" spans="16:34" ht="12.75">
      <c r="P50" s="133">
        <f t="shared" si="5"/>
        <v>600</v>
      </c>
      <c r="Q50" s="156">
        <f>AE50+AH50+Maintenance!G54</f>
        <v>383.2385735707958</v>
      </c>
      <c r="R50" s="159">
        <f>AE50+AH50+Maintenance!O54</f>
        <v>388.0742293112306</v>
      </c>
      <c r="S50" s="166">
        <f>AG50+AH50+Maintenance!G54</f>
        <v>4155.57820902025</v>
      </c>
      <c r="T50" s="167">
        <f>AG50+AH50+Maintenance!O54</f>
        <v>4160.413864760685</v>
      </c>
      <c r="U50" s="166">
        <f>AE50+AH50+Maintenance!W54</f>
        <v>383.94321611849927</v>
      </c>
      <c r="V50" s="167">
        <f>AE50+AH50+Maintenance!AE54</f>
        <v>403.2858390802387</v>
      </c>
      <c r="W50" s="162">
        <f>AG50+AH50+Maintenance!W54</f>
        <v>4156.282851567954</v>
      </c>
      <c r="X50" s="167">
        <f>AG50+AH50+Maintenance!AE54</f>
        <v>4175.625474529693</v>
      </c>
      <c r="Y50" s="166">
        <f>AE50+AH50+Maintenance!AM54</f>
        <v>399.02355516710156</v>
      </c>
      <c r="Z50" s="167">
        <f>AG50+AH50+Maintenance!AM54</f>
        <v>4171.3631906165565</v>
      </c>
      <c r="AC50" s="133">
        <f t="shared" si="6"/>
        <v>600</v>
      </c>
      <c r="AD50" s="134">
        <f t="shared" si="7"/>
        <v>6778.1366</v>
      </c>
      <c r="AE50" s="173">
        <f t="shared" si="8"/>
        <v>226.3472693544557</v>
      </c>
      <c r="AF50" s="170">
        <f t="shared" si="9"/>
        <v>3884.678108685511</v>
      </c>
      <c r="AG50" s="150">
        <f t="shared" si="10"/>
        <v>3998.6869048039107</v>
      </c>
      <c r="AH50" s="152">
        <f t="shared" si="11"/>
        <v>156.65642336710553</v>
      </c>
    </row>
    <row r="51" spans="16:34" ht="12.75">
      <c r="P51" s="133">
        <f t="shared" si="5"/>
        <v>610</v>
      </c>
      <c r="Q51" s="156">
        <f>AE51+AH51+Maintenance!G55</f>
        <v>391.2590324402599</v>
      </c>
      <c r="R51" s="159">
        <f>AE51+AH51+Maintenance!O55</f>
        <v>395.54276688252867</v>
      </c>
      <c r="S51" s="166">
        <f>AG51+AH51+Maintenance!G55</f>
        <v>4157.521265156105</v>
      </c>
      <c r="T51" s="167">
        <f>AG51+AH51+Maintenance!O55</f>
        <v>4161.804999598374</v>
      </c>
      <c r="U51" s="166">
        <f>AE51+AH51+Maintenance!W55</f>
        <v>391.8731674958146</v>
      </c>
      <c r="V51" s="167">
        <f>AE51+AH51+Maintenance!AE55</f>
        <v>409.0081052648897</v>
      </c>
      <c r="W51" s="162">
        <f>AG51+AH51+Maintenance!W55</f>
        <v>4158.13540021166</v>
      </c>
      <c r="X51" s="167">
        <f>AG51+AH51+Maintenance!AE55</f>
        <v>4175.270337980735</v>
      </c>
      <c r="Y51" s="166">
        <f>AE51+AH51+Maintenance!AM55</f>
        <v>404.9930242868621</v>
      </c>
      <c r="Z51" s="167">
        <f>AG51+AH51+Maintenance!AM55</f>
        <v>4171.255257002707</v>
      </c>
      <c r="AC51" s="133">
        <f t="shared" si="6"/>
        <v>610</v>
      </c>
      <c r="AD51" s="134">
        <f t="shared" si="7"/>
        <v>6783.1366</v>
      </c>
      <c r="AE51" s="173">
        <f t="shared" si="8"/>
        <v>231.75318997525363</v>
      </c>
      <c r="AF51" s="170">
        <f t="shared" si="9"/>
        <v>3881.2629718436756</v>
      </c>
      <c r="AG51" s="150">
        <f t="shared" si="10"/>
        <v>3998.015422691099</v>
      </c>
      <c r="AH51" s="152">
        <f t="shared" si="11"/>
        <v>159.3011307798213</v>
      </c>
    </row>
    <row r="52" spans="16:34" ht="12.75">
      <c r="P52" s="133">
        <f t="shared" si="5"/>
        <v>620</v>
      </c>
      <c r="Q52" s="156">
        <f>AE52+AH52+Maintenance!G56</f>
        <v>399.26481905430694</v>
      </c>
      <c r="R52" s="159">
        <f>AE52+AH52+Maintenance!O56</f>
        <v>403.05958807017095</v>
      </c>
      <c r="S52" s="166">
        <f>AG52+AH52+Maintenance!G56</f>
        <v>4159.465826076784</v>
      </c>
      <c r="T52" s="167">
        <f>AG52+AH52+Maintenance!O56</f>
        <v>4163.260595092647</v>
      </c>
      <c r="U52" s="166">
        <f>AE52+AH52+Maintenance!W56</f>
        <v>399.8000729075205</v>
      </c>
      <c r="V52" s="167">
        <f>AE52+AH52+Maintenance!AE56</f>
        <v>414.97914897097655</v>
      </c>
      <c r="W52" s="162">
        <f>AG52+AH52+Maintenance!W56</f>
        <v>4160.001079929997</v>
      </c>
      <c r="X52" s="167">
        <f>AG52+AH52+Maintenance!AE56</f>
        <v>4175.180155993453</v>
      </c>
      <c r="Y52" s="166">
        <f>AE52+AH52+Maintenance!AM56</f>
        <v>411.21433632494944</v>
      </c>
      <c r="Z52" s="167">
        <f>AG52+AH52+Maintenance!AM56</f>
        <v>4171.415343347426</v>
      </c>
      <c r="AC52" s="133">
        <f t="shared" si="6"/>
        <v>620</v>
      </c>
      <c r="AD52" s="134">
        <f t="shared" si="7"/>
        <v>6788.1366</v>
      </c>
      <c r="AE52" s="173">
        <f t="shared" si="8"/>
        <v>237.14734162253404</v>
      </c>
      <c r="AF52" s="170">
        <f t="shared" si="9"/>
        <v>3877.8572352163055</v>
      </c>
      <c r="AG52" s="150">
        <f t="shared" si="10"/>
        <v>3997.3483486450104</v>
      </c>
      <c r="AH52" s="152">
        <f t="shared" si="11"/>
        <v>161.93905948070167</v>
      </c>
    </row>
    <row r="53" spans="16:34" ht="12.75">
      <c r="P53" s="133">
        <f t="shared" si="5"/>
        <v>630</v>
      </c>
      <c r="Q53" s="156">
        <f>AE53+AH53+Maintenance!G57</f>
        <v>407.2554977907754</v>
      </c>
      <c r="R53" s="159">
        <f>AE53+AH53+Maintenance!O57</f>
        <v>410.6170810966985</v>
      </c>
      <c r="S53" s="166">
        <f>AG53+AH53+Maintenance!G57</f>
        <v>4161.411396065898</v>
      </c>
      <c r="T53" s="167">
        <f>AG53+AH53+Maintenance!O57</f>
        <v>4164.772979371821</v>
      </c>
      <c r="U53" s="166">
        <f>AE53+AH53+Maintenance!W57</f>
        <v>407.7220031136492</v>
      </c>
      <c r="V53" s="167">
        <f>AE53+AH53+Maintenance!AE57</f>
        <v>421.1683363373416</v>
      </c>
      <c r="W53" s="162">
        <f>AG53+AH53+Maintenance!W57</f>
        <v>4161.8779013887715</v>
      </c>
      <c r="X53" s="167">
        <f>AG53+AH53+Maintenance!AE57</f>
        <v>4175.324234612464</v>
      </c>
      <c r="Y53" s="166">
        <f>AE53+AH53+Maintenance!AM57</f>
        <v>417.65242026055483</v>
      </c>
      <c r="Z53" s="167">
        <f>AG53+AH53+Maintenance!AM57</f>
        <v>4171.808318535677</v>
      </c>
      <c r="AC53" s="133">
        <f t="shared" si="6"/>
        <v>630</v>
      </c>
      <c r="AD53" s="134">
        <f t="shared" si="7"/>
        <v>6793.1366</v>
      </c>
      <c r="AE53" s="173">
        <f t="shared" si="8"/>
        <v>242.52976243226598</v>
      </c>
      <c r="AF53" s="170">
        <f t="shared" si="9"/>
        <v>3874.460862740478</v>
      </c>
      <c r="AG53" s="150">
        <f t="shared" si="10"/>
        <v>3996.6856607073887</v>
      </c>
      <c r="AH53" s="152">
        <f t="shared" si="11"/>
        <v>164.57023358421813</v>
      </c>
    </row>
    <row r="54" spans="16:34" ht="12.75">
      <c r="P54" s="133">
        <f t="shared" si="5"/>
        <v>640</v>
      </c>
      <c r="Q54" s="156">
        <f>AE54+AH54+Maintenance!G58</f>
        <v>415.23069670988133</v>
      </c>
      <c r="R54" s="159">
        <f>AE54+AH54+Maintenance!O58</f>
        <v>418.20851519602627</v>
      </c>
      <c r="S54" s="166">
        <f>AG54+AH54+Maintenance!G58</f>
        <v>4163.357543382643</v>
      </c>
      <c r="T54" s="167">
        <f>AG54+AH54+Maintenance!O58</f>
        <v>4166.335361868788</v>
      </c>
      <c r="U54" s="166">
        <f>AE54+AH54+Maintenance!W58</f>
        <v>415.6372844589846</v>
      </c>
      <c r="V54" s="167">
        <f>AE54+AH54+Maintenance!AE58</f>
        <v>427.54855840356447</v>
      </c>
      <c r="W54" s="162">
        <f>AG54+AH54+Maintenance!W58</f>
        <v>4163.764131131746</v>
      </c>
      <c r="X54" s="167">
        <f>AG54+AH54+Maintenance!AE58</f>
        <v>4175.675405076326</v>
      </c>
      <c r="Y54" s="166">
        <f>AE54+AH54+Maintenance!AM58</f>
        <v>424.2767702735697</v>
      </c>
      <c r="Z54" s="167">
        <f>AG54+AH54+Maintenance!AM58</f>
        <v>4172.403616946332</v>
      </c>
      <c r="AC54" s="133">
        <f t="shared" si="6"/>
        <v>640</v>
      </c>
      <c r="AD54" s="134">
        <f t="shared" si="7"/>
        <v>6798.1366</v>
      </c>
      <c r="AE54" s="173">
        <f t="shared" si="8"/>
        <v>247.90049037058904</v>
      </c>
      <c r="AF54" s="170">
        <f t="shared" si="9"/>
        <v>3871.0738185317846</v>
      </c>
      <c r="AG54" s="150">
        <f t="shared" si="10"/>
        <v>3996.02733704335</v>
      </c>
      <c r="AH54" s="152">
        <f t="shared" si="11"/>
        <v>167.19467708959118</v>
      </c>
    </row>
    <row r="55" spans="16:34" ht="12.75">
      <c r="P55" s="133">
        <f t="shared" si="5"/>
        <v>650</v>
      </c>
      <c r="Q55" s="156">
        <f>AE55+AH55+Maintenance!G59</f>
        <v>423.1900993364197</v>
      </c>
      <c r="R55" s="159">
        <f>AE55+AH55+Maintenance!O59</f>
        <v>425.8279393925994</v>
      </c>
      <c r="S55" s="166">
        <f>AG55+AH55+Maintenance!G59</f>
        <v>4165.303892042165</v>
      </c>
      <c r="T55" s="167">
        <f>AG55+AH55+Maintenance!O59</f>
        <v>4167.941732098345</v>
      </c>
      <c r="U55" s="166">
        <f>AE55+AH55+Maintenance!W59</f>
        <v>423.5444659968822</v>
      </c>
      <c r="V55" s="167">
        <f>AE55+AH55+Maintenance!AE59</f>
        <v>434.09582622160104</v>
      </c>
      <c r="W55" s="162">
        <f>AG55+AH55+Maintenance!W59</f>
        <v>4165.658258702628</v>
      </c>
      <c r="X55" s="167">
        <f>AG55+AH55+Maintenance!AE59</f>
        <v>4176.209618927347</v>
      </c>
      <c r="Y55" s="166">
        <f>AE55+AH55+Maintenance!AM59</f>
        <v>431.0608524144744</v>
      </c>
      <c r="Z55" s="167">
        <f>AG55+AH55+Maintenance!AM59</f>
        <v>4173.17464512022</v>
      </c>
      <c r="AC55" s="133">
        <f t="shared" si="6"/>
        <v>650</v>
      </c>
      <c r="AD55" s="134">
        <f t="shared" si="7"/>
        <v>6803.1366</v>
      </c>
      <c r="AE55" s="173">
        <f t="shared" si="8"/>
        <v>253.25956323477607</v>
      </c>
      <c r="AF55" s="170">
        <f t="shared" si="9"/>
        <v>3867.696066883188</v>
      </c>
      <c r="AG55" s="150">
        <f t="shared" si="10"/>
        <v>3995.373355940522</v>
      </c>
      <c r="AH55" s="152">
        <f t="shared" si="11"/>
        <v>169.81241388148942</v>
      </c>
    </row>
    <row r="56" spans="16:34" ht="12.75">
      <c r="P56" s="133">
        <f t="shared" si="5"/>
        <v>660</v>
      </c>
      <c r="Q56" s="156">
        <f>AE56+AH56+Maintenance!G60</f>
        <v>431.1359434221363</v>
      </c>
      <c r="R56" s="159">
        <f>AE56+AH56+Maintenance!O60</f>
        <v>433.48210437824315</v>
      </c>
      <c r="S56" s="166">
        <f>AG56+AH56+Maintenance!G60</f>
        <v>4167.252620576156</v>
      </c>
      <c r="T56" s="167">
        <f>AG56+AH56+Maintenance!O60</f>
        <v>4169.598781532263</v>
      </c>
      <c r="U56" s="166">
        <f>AE56+AH56+Maintenance!W60</f>
        <v>431.45231453369826</v>
      </c>
      <c r="V56" s="167">
        <f>AE56+AH56+Maintenance!AE60</f>
        <v>440.8369583581256</v>
      </c>
      <c r="W56" s="162">
        <f>AG56+AH56+Maintenance!W60</f>
        <v>4167.568991687718</v>
      </c>
      <c r="X56" s="167">
        <f>AG56+AH56+Maintenance!AE60</f>
        <v>4176.953635512145</v>
      </c>
      <c r="Y56" s="166">
        <f>AE56+AH56+Maintenance!AM60</f>
        <v>438.050276261453</v>
      </c>
      <c r="Z56" s="167">
        <f>AG56+AH56+Maintenance!AM60</f>
        <v>4174.166953415473</v>
      </c>
      <c r="AC56" s="133">
        <f t="shared" si="6"/>
        <v>660</v>
      </c>
      <c r="AD56" s="134">
        <f t="shared" si="7"/>
        <v>6808.1366</v>
      </c>
      <c r="AE56" s="173">
        <f t="shared" si="8"/>
        <v>258.60701865421464</v>
      </c>
      <c r="AF56" s="170">
        <f t="shared" si="9"/>
        <v>3864.3275722639423</v>
      </c>
      <c r="AG56" s="150">
        <f t="shared" si="10"/>
        <v>3994.7236958082344</v>
      </c>
      <c r="AH56" s="152">
        <f t="shared" si="11"/>
        <v>172.42346773073436</v>
      </c>
    </row>
    <row r="57" spans="16:34" ht="12.75">
      <c r="P57" s="133">
        <f t="shared" si="5"/>
        <v>670</v>
      </c>
      <c r="Q57" s="156">
        <f>AE57+AH57+Maintenance!G61</f>
        <v>439.06490640427984</v>
      </c>
      <c r="R57" s="159">
        <f>AE57+AH57+Maintenance!O61</f>
        <v>441.1516436105128</v>
      </c>
      <c r="S57" s="166">
        <f>AG57+AH57+Maintenance!G61</f>
        <v>4169.200347489607</v>
      </c>
      <c r="T57" s="167">
        <f>AG57+AH57+Maintenance!O61</f>
        <v>4171.28708469584</v>
      </c>
      <c r="U57" s="166">
        <f>AE57+AH57+Maintenance!W61</f>
        <v>439.34735645801726</v>
      </c>
      <c r="V57" s="167">
        <f>AE57+AH57+Maintenance!AE61</f>
        <v>447.69430528294913</v>
      </c>
      <c r="W57" s="162">
        <f>AG57+AH57+Maintenance!W61</f>
        <v>4169.4827975433445</v>
      </c>
      <c r="X57" s="167">
        <f>AG57+AH57+Maintenance!AE61</f>
        <v>4177.829746368277</v>
      </c>
      <c r="Y57" s="166">
        <f>AE57+AH57+Maintenance!AM61</f>
        <v>445.13902758229466</v>
      </c>
      <c r="Z57" s="167">
        <f>AG57+AH57+Maintenance!AM61</f>
        <v>4175.274468667622</v>
      </c>
      <c r="AC57" s="133">
        <f t="shared" si="6"/>
        <v>670</v>
      </c>
      <c r="AD57" s="134">
        <f t="shared" si="7"/>
        <v>6813.1366</v>
      </c>
      <c r="AE57" s="173">
        <f t="shared" si="8"/>
        <v>263.94289409137707</v>
      </c>
      <c r="AF57" s="170">
        <f t="shared" si="9"/>
        <v>3860.9682993184924</v>
      </c>
      <c r="AG57" s="150">
        <f t="shared" si="10"/>
        <v>3994.078335176705</v>
      </c>
      <c r="AH57" s="152">
        <f t="shared" si="11"/>
        <v>175.02786229499029</v>
      </c>
    </row>
    <row r="58" spans="16:34" ht="12.75">
      <c r="P58" s="133">
        <f t="shared" si="5"/>
        <v>680</v>
      </c>
      <c r="Q58" s="156">
        <f>AE58+AH58+Maintenance!G62</f>
        <v>446.97690345963736</v>
      </c>
      <c r="R58" s="159">
        <f>AE58+AH58+Maintenance!O62</f>
        <v>448.83290496620947</v>
      </c>
      <c r="S58" s="166">
        <f>AG58+AH58+Maintenance!G62</f>
        <v>4171.146929313082</v>
      </c>
      <c r="T58" s="167">
        <f>AG58+AH58+Maintenance!O62</f>
        <v>4173.0029308196545</v>
      </c>
      <c r="U58" s="166">
        <f>AE58+AH58+Maintenance!W62</f>
        <v>447.22906995188976</v>
      </c>
      <c r="V58" s="167">
        <f>AE58+AH58+Maintenance!AE62</f>
        <v>454.65307597817826</v>
      </c>
      <c r="W58" s="162">
        <f>AG58+AH58+Maintenance!W62</f>
        <v>4171.399095805335</v>
      </c>
      <c r="X58" s="167">
        <f>AG58+AH58+Maintenance!AE62</f>
        <v>4178.823101831623</v>
      </c>
      <c r="Y58" s="166">
        <f>AE58+AH58+Maintenance!AM62</f>
        <v>452.3129028081786</v>
      </c>
      <c r="Z58" s="167">
        <f>AG58+AH58+Maintenance!AM62</f>
        <v>4176.482928661623</v>
      </c>
      <c r="AC58" s="133">
        <f t="shared" si="6"/>
        <v>680</v>
      </c>
      <c r="AD58" s="134">
        <f t="shared" si="7"/>
        <v>6818.1366</v>
      </c>
      <c r="AE58" s="173">
        <f t="shared" si="8"/>
        <v>269.26722684276785</v>
      </c>
      <c r="AF58" s="170">
        <f t="shared" si="9"/>
        <v>3857.618212865383</v>
      </c>
      <c r="AG58" s="150">
        <f t="shared" si="10"/>
        <v>3993.437252696213</v>
      </c>
      <c r="AH58" s="152">
        <f t="shared" si="11"/>
        <v>177.62562111945203</v>
      </c>
    </row>
    <row r="59" spans="16:34" ht="12.75">
      <c r="P59" s="133">
        <f t="shared" si="5"/>
        <v>690</v>
      </c>
      <c r="Q59" s="156">
        <f>AE59+AH59+Maintenance!G63</f>
        <v>454.8718651132647</v>
      </c>
      <c r="R59" s="159">
        <f>AE59+AH59+Maintenance!O63</f>
        <v>456.5226462374123</v>
      </c>
      <c r="S59" s="166">
        <f>AG59+AH59+Maintenance!G63</f>
        <v>4173.092238209681</v>
      </c>
      <c r="T59" s="167">
        <f>AG59+AH59+Maintenance!O63</f>
        <v>4174.743019333829</v>
      </c>
      <c r="U59" s="166">
        <f>AE59+AH59+Maintenance!W63</f>
        <v>455.09699542078647</v>
      </c>
      <c r="V59" s="167">
        <f>AE59+AH59+Maintenance!AE63</f>
        <v>461.7001199173769</v>
      </c>
      <c r="W59" s="162">
        <f>AG59+AH59+Maintenance!W63</f>
        <v>4173.317368517203</v>
      </c>
      <c r="X59" s="167">
        <f>AG59+AH59+Maintenance!AE63</f>
        <v>4179.920493013794</v>
      </c>
      <c r="Y59" s="166">
        <f>AE59+AH59+Maintenance!AM63</f>
        <v>459.5594289898569</v>
      </c>
      <c r="Z59" s="167">
        <f>AG59+AH59+Maintenance!AM63</f>
        <v>4177.779802086274</v>
      </c>
      <c r="AC59" s="133">
        <f t="shared" si="6"/>
        <v>690</v>
      </c>
      <c r="AD59" s="134">
        <f t="shared" si="7"/>
        <v>6823.1366</v>
      </c>
      <c r="AE59" s="173">
        <f t="shared" si="8"/>
        <v>274.580054039891</v>
      </c>
      <c r="AF59" s="170">
        <f t="shared" si="9"/>
        <v>3854.277277896185</v>
      </c>
      <c r="AG59" s="150">
        <f t="shared" si="10"/>
        <v>3992.8004271363075</v>
      </c>
      <c r="AH59" s="152">
        <f t="shared" si="11"/>
        <v>180.21676763753305</v>
      </c>
    </row>
    <row r="60" spans="16:34" ht="12.75">
      <c r="P60" s="133">
        <f t="shared" si="5"/>
        <v>700</v>
      </c>
      <c r="Q60" s="156">
        <f>AE60+AH60+Maintenance!G64</f>
        <v>462.74973556378467</v>
      </c>
      <c r="R60" s="159">
        <f>AE60+AH60+Maintenance!O64</f>
        <v>464.2179898105154</v>
      </c>
      <c r="S60" s="166">
        <f>AG60+AH60+Maintenance!G64</f>
        <v>4175.036160298607</v>
      </c>
      <c r="T60" s="167">
        <f>AG60+AH60+Maintenance!O64</f>
        <v>4176.504414545338</v>
      </c>
      <c r="U60" s="166">
        <f>AE60+AH60+Maintenance!W64</f>
        <v>462.9507287899811</v>
      </c>
      <c r="V60" s="167">
        <f>AE60+AH60+Maintenance!AE64</f>
        <v>468.823745776904</v>
      </c>
      <c r="W60" s="162">
        <f>AG60+AH60+Maintenance!W64</f>
        <v>4175.237153524803</v>
      </c>
      <c r="X60" s="167">
        <f>AG60+AH60+Maintenance!AE64</f>
        <v>4181.110170511726</v>
      </c>
      <c r="Y60" s="166">
        <f>AE60+AH60+Maintenance!AM64</f>
        <v>466.8676537422532</v>
      </c>
      <c r="Z60" s="167">
        <f>AG60+AH60+Maintenance!AM64</f>
        <v>4179.154078477075</v>
      </c>
      <c r="AC60" s="133">
        <f t="shared" si="6"/>
        <v>700</v>
      </c>
      <c r="AD60" s="134">
        <f t="shared" si="7"/>
        <v>6828.1366</v>
      </c>
      <c r="AE60" s="173">
        <f t="shared" si="8"/>
        <v>279.88141265018294</v>
      </c>
      <c r="AF60" s="170">
        <f t="shared" si="9"/>
        <v>3850.9454595744296</v>
      </c>
      <c r="AG60" s="150">
        <f t="shared" si="10"/>
        <v>3992.167837385005</v>
      </c>
      <c r="AH60" s="152">
        <f t="shared" si="11"/>
        <v>182.80132517153623</v>
      </c>
    </row>
    <row r="61" spans="16:34" ht="12.75">
      <c r="P61" s="133">
        <f t="shared" si="5"/>
        <v>710</v>
      </c>
      <c r="Q61" s="156">
        <f>AE61+AH61+Maintenance!G65</f>
        <v>470.6118018032259</v>
      </c>
      <c r="R61" s="159">
        <f>AE61+AH61+Maintenance!O65</f>
        <v>471.92326546887153</v>
      </c>
      <c r="S61" s="166">
        <f>AG61+AH61+Maintenance!G65</f>
        <v>4176.979924773254</v>
      </c>
      <c r="T61" s="167">
        <f>AG61+AH61+Maintenance!O65</f>
        <v>4178.2913884389</v>
      </c>
      <c r="U61" s="166">
        <f>AE61+AH61+Maintenance!W65</f>
        <v>470.79523797900725</v>
      </c>
      <c r="V61" s="167">
        <f>AE61+AH61+Maintenance!AE65</f>
        <v>476.04109264158984</v>
      </c>
      <c r="W61" s="162">
        <f>AG61+AH61+Maintenance!W65</f>
        <v>4177.163360949035</v>
      </c>
      <c r="X61" s="167">
        <f>AG61+AH61+Maintenance!AE65</f>
        <v>4182.4092156116185</v>
      </c>
      <c r="Y61" s="166">
        <f>AE61+AH61+Maintenance!AM65</f>
        <v>474.27012981128246</v>
      </c>
      <c r="Z61" s="167">
        <f>AG61+AH61+Maintenance!AM65</f>
        <v>4180.638252781311</v>
      </c>
      <c r="AC61" s="133">
        <f t="shared" si="6"/>
        <v>710</v>
      </c>
      <c r="AD61" s="134">
        <f t="shared" si="7"/>
        <v>6833.1366</v>
      </c>
      <c r="AE61" s="173">
        <f t="shared" si="8"/>
        <v>285.17133947796316</v>
      </c>
      <c r="AF61" s="170">
        <f t="shared" si="9"/>
        <v>3847.6227232345336</v>
      </c>
      <c r="AG61" s="150">
        <f t="shared" si="10"/>
        <v>3991.539462447992</v>
      </c>
      <c r="AH61" s="152">
        <f t="shared" si="11"/>
        <v>185.37931693333556</v>
      </c>
    </row>
    <row r="62" spans="16:34" ht="13.5" thickBot="1">
      <c r="P62" s="133">
        <f t="shared" si="5"/>
        <v>720</v>
      </c>
      <c r="Q62" s="156">
        <f>AE62+AH62+Maintenance!G66</f>
        <v>478.45644155454005</v>
      </c>
      <c r="R62" s="159">
        <f>AE62+AH62+Maintenance!O66</f>
        <v>479.62783597513163</v>
      </c>
      <c r="S62" s="166">
        <f>AG62+AH62+Maintenance!G66</f>
        <v>4178.921851837036</v>
      </c>
      <c r="T62" s="167">
        <f>AG62+AH62+Maintenance!O66</f>
        <v>4180.093246257628</v>
      </c>
      <c r="U62" s="166">
        <f>AE62+AH62+Maintenance!W66</f>
        <v>478.6238546469916</v>
      </c>
      <c r="V62" s="167">
        <f>AE62+AH62+Maintenance!AE66</f>
        <v>483.30943232935795</v>
      </c>
      <c r="W62" s="162">
        <f>AG62+AH62+Maintenance!W66</f>
        <v>4179.089264929488</v>
      </c>
      <c r="X62" s="167">
        <f>AG62+AH62+Maintenance!AE66</f>
        <v>4183.774842611854</v>
      </c>
      <c r="Y62" s="166">
        <f>AE62+AH62+Maintenance!AM66</f>
        <v>481.70644074100016</v>
      </c>
      <c r="Z62" s="167">
        <f>AG62+AH62+Maintenance!AM66</f>
        <v>4182.171851023497</v>
      </c>
      <c r="AC62" s="133">
        <f t="shared" si="6"/>
        <v>720</v>
      </c>
      <c r="AD62" s="134">
        <f t="shared" si="7"/>
        <v>6838.1366</v>
      </c>
      <c r="AE62" s="173">
        <f t="shared" si="8"/>
        <v>290.4498711653538</v>
      </c>
      <c r="AF62" s="170">
        <f t="shared" si="9"/>
        <v>3844.309034380766</v>
      </c>
      <c r="AG62" s="150">
        <f t="shared" si="10"/>
        <v>3990.91528144785</v>
      </c>
      <c r="AH62" s="152">
        <f t="shared" si="11"/>
        <v>187.95076602503576</v>
      </c>
    </row>
    <row r="63" spans="1:34" ht="15.75" customHeight="1" thickBot="1">
      <c r="A63" s="225" t="s">
        <v>64</v>
      </c>
      <c r="B63" s="226"/>
      <c r="C63" s="226"/>
      <c r="D63" s="227"/>
      <c r="P63" s="133">
        <f t="shared" si="5"/>
        <v>730</v>
      </c>
      <c r="Q63" s="156">
        <f>AE63+AH63+Maintenance!G67</f>
        <v>486.28366960715266</v>
      </c>
      <c r="R63" s="159">
        <f>AE63+AH63+Maintenance!O67</f>
        <v>487.32993467034817</v>
      </c>
      <c r="S63" s="166">
        <f>AG63+AH63+Maintenance!G67</f>
        <v>4180.861899037205</v>
      </c>
      <c r="T63" s="167">
        <f>AG63+AH63+Maintenance!O67</f>
        <v>4181.9081641004</v>
      </c>
      <c r="U63" s="166">
        <f>AE63+AH63+Maintenance!W67</f>
        <v>486.43645953003727</v>
      </c>
      <c r="V63" s="167">
        <f>AE63+AH63+Maintenance!AE67</f>
        <v>490.6215197828191</v>
      </c>
      <c r="W63" s="162">
        <f>AG63+AH63+Maintenance!W67</f>
        <v>4181.014688960089</v>
      </c>
      <c r="X63" s="167">
        <f>AG63+AH63+Maintenance!AE67</f>
        <v>4185.199749212871</v>
      </c>
      <c r="Y63" s="166">
        <f>AE63+AH63+Maintenance!AM67</f>
        <v>489.1708864161126</v>
      </c>
      <c r="Z63" s="167">
        <f>AG63+AH63+Maintenance!AM67</f>
        <v>4183.749115846164</v>
      </c>
      <c r="AC63" s="133">
        <f t="shared" si="6"/>
        <v>730</v>
      </c>
      <c r="AD63" s="134">
        <f t="shared" si="7"/>
        <v>6843.1366</v>
      </c>
      <c r="AE63" s="173">
        <f t="shared" si="8"/>
        <v>295.7170441932151</v>
      </c>
      <c r="AF63" s="170">
        <f t="shared" si="9"/>
        <v>3841.0043586861857</v>
      </c>
      <c r="AG63" s="150">
        <f t="shared" si="10"/>
        <v>3990.295273623267</v>
      </c>
      <c r="AH63" s="152">
        <f t="shared" si="11"/>
        <v>190.5156954396427</v>
      </c>
    </row>
    <row r="64" spans="1:34" ht="12.75">
      <c r="A64" s="198">
        <f>$H$10</f>
        <v>1</v>
      </c>
      <c r="B64" s="199" t="s">
        <v>60</v>
      </c>
      <c r="C64" s="200"/>
      <c r="D64" s="201"/>
      <c r="P64" s="133">
        <f>P63+$B$10</f>
        <v>740</v>
      </c>
      <c r="Q64" s="156">
        <f>AE64+AH64+Maintenance!G68</f>
        <v>494.0935043875667</v>
      </c>
      <c r="R64" s="159">
        <f>AE64+AH64+Maintenance!O68</f>
        <v>495.02798816953657</v>
      </c>
      <c r="S64" s="166">
        <f>AG64+AH64+Maintenance!G68</f>
        <v>4182.80002783378</v>
      </c>
      <c r="T64" s="167">
        <f>AG64+AH64+Maintenance!O68</f>
        <v>4183.73451161575</v>
      </c>
      <c r="U64" s="166">
        <f>AE64+AH64+Maintenance!W68</f>
        <v>494.2329487189337</v>
      </c>
      <c r="V64" s="167">
        <f>AE64+AH64+Maintenance!AE68</f>
        <v>497.97088384681314</v>
      </c>
      <c r="W64" s="162">
        <f>AG64+AH64+Maintenance!W68</f>
        <v>4182.939472165147</v>
      </c>
      <c r="X64" s="167">
        <f>AG64+AH64+Maintenance!AE68</f>
        <v>4186.677407293027</v>
      </c>
      <c r="Y64" s="166">
        <f>AE64+AH64+Maintenance!AM68</f>
        <v>496.6584072785167</v>
      </c>
      <c r="Z64" s="167">
        <f>AG64+AH64+Maintenance!AM68</f>
        <v>4185.364930724731</v>
      </c>
      <c r="AC64" s="133">
        <f>AC63+$B$10</f>
        <v>740</v>
      </c>
      <c r="AD64" s="134">
        <f t="shared" si="7"/>
        <v>6848.1366</v>
      </c>
      <c r="AE64" s="173">
        <f t="shared" si="8"/>
        <v>300.97289488206246</v>
      </c>
      <c r="AF64" s="170">
        <f t="shared" si="9"/>
        <v>3837.7086619916176</v>
      </c>
      <c r="AG64" s="150">
        <f t="shared" si="10"/>
        <v>3989.6794183282764</v>
      </c>
      <c r="AH64" s="152">
        <f t="shared" si="11"/>
        <v>193.07412806171524</v>
      </c>
    </row>
    <row r="65" spans="1:34" ht="15">
      <c r="A65" s="202">
        <f>$H$10</f>
        <v>1</v>
      </c>
      <c r="B65" s="203" t="s">
        <v>61</v>
      </c>
      <c r="C65" s="119"/>
      <c r="D65" s="204"/>
      <c r="E65"/>
      <c r="P65" s="133">
        <f t="shared" si="5"/>
        <v>750</v>
      </c>
      <c r="Q65" s="156">
        <f>AE65+AH65+Maintenance!G69</f>
        <v>501.8859676194442</v>
      </c>
      <c r="R65" s="159">
        <f>AE65+AH65+Maintenance!O69</f>
        <v>502.72059584749604</v>
      </c>
      <c r="S65" s="166">
        <f>AG65+AH65+Maintenance!G69</f>
        <v>4184.736203257938</v>
      </c>
      <c r="T65" s="167">
        <f>AG65+AH65+Maintenance!O69</f>
        <v>4185.570831485989</v>
      </c>
      <c r="U65" s="166">
        <f>AE65+AH65+Maintenance!W69</f>
        <v>502.0132322947591</v>
      </c>
      <c r="V65" s="167">
        <f>AE65+AH65+Maintenance!AE69</f>
        <v>505.3517452069663</v>
      </c>
      <c r="W65" s="162">
        <f>AG65+AH65+Maintenance!W69</f>
        <v>4184.863467933253</v>
      </c>
      <c r="X65" s="167">
        <f>AG65+AH65+Maintenance!AE69</f>
        <v>4188.20198084546</v>
      </c>
      <c r="Y65" s="166">
        <f>AE65+AH65+Maintenance!AM69</f>
        <v>504.1645130193257</v>
      </c>
      <c r="Z65" s="167">
        <f>AG65+AH65+Maintenance!AM69</f>
        <v>4187.014748657819</v>
      </c>
      <c r="AC65" s="133">
        <f t="shared" si="6"/>
        <v>750</v>
      </c>
      <c r="AD65" s="134">
        <f t="shared" si="7"/>
        <v>6853.1366</v>
      </c>
      <c r="AE65" s="173">
        <f t="shared" si="8"/>
        <v>306.2174593929816</v>
      </c>
      <c r="AF65" s="170">
        <f t="shared" si="9"/>
        <v>3834.421910304611</v>
      </c>
      <c r="AG65" s="150">
        <f t="shared" si="10"/>
        <v>3989.0676950314755</v>
      </c>
      <c r="AH65" s="152">
        <f t="shared" si="11"/>
        <v>195.62608666802436</v>
      </c>
    </row>
    <row r="66" spans="1:34" ht="15">
      <c r="A66" s="202">
        <f>$H$10</f>
        <v>1</v>
      </c>
      <c r="B66" s="203" t="s">
        <v>62</v>
      </c>
      <c r="C66" s="205"/>
      <c r="D66" s="138"/>
      <c r="E66"/>
      <c r="P66" s="133">
        <f t="shared" si="5"/>
        <v>760</v>
      </c>
      <c r="Q66" s="156">
        <f>AE66+AH66+Maintenance!G70</f>
        <v>509.66175847350087</v>
      </c>
      <c r="R66" s="159">
        <f>AE66+AH66+Maintenance!O70</f>
        <v>510.4106591577713</v>
      </c>
      <c r="S66" s="166">
        <f>AG66+AH66+Maintenance!G70</f>
        <v>4186.671068060244</v>
      </c>
      <c r="T66" s="167">
        <f>AG66+AH66+Maintenance!O70</f>
        <v>4187.419968744513</v>
      </c>
      <c r="U66" s="166">
        <f>AE66+AH66+Maintenance!W70</f>
        <v>509.77993092382883</v>
      </c>
      <c r="V66" s="167">
        <f>AE66+AH66+Maintenance!AE70</f>
        <v>512.7755336609104</v>
      </c>
      <c r="W66" s="162">
        <f>AG66+AH66+Maintenance!W70</f>
        <v>4186.789240510571</v>
      </c>
      <c r="X66" s="167">
        <f>AG66+AH66+Maintenance!AE70</f>
        <v>4189.784843247653</v>
      </c>
      <c r="Y66" s="166">
        <f>AE66+AH66+Maintenance!AM70</f>
        <v>511.7119558431815</v>
      </c>
      <c r="Z66" s="167">
        <f>AG66+AH66+Maintenance!AM70</f>
        <v>4188.721265429924</v>
      </c>
      <c r="AC66" s="133">
        <f t="shared" si="6"/>
        <v>760</v>
      </c>
      <c r="AD66" s="134">
        <f t="shared" si="7"/>
        <v>6858.1366</v>
      </c>
      <c r="AE66" s="173">
        <f t="shared" si="8"/>
        <v>311.45077372852813</v>
      </c>
      <c r="AF66" s="170">
        <f t="shared" si="9"/>
        <v>3831.1440697984217</v>
      </c>
      <c r="AG66" s="150">
        <f t="shared" si="10"/>
        <v>3988.4600833152704</v>
      </c>
      <c r="AH66" s="152">
        <f t="shared" si="11"/>
        <v>198.17159392819678</v>
      </c>
    </row>
    <row r="67" spans="1:34" ht="15">
      <c r="A67" s="202">
        <f>$H$10</f>
        <v>1</v>
      </c>
      <c r="B67" s="203" t="s">
        <v>63</v>
      </c>
      <c r="C67" s="205"/>
      <c r="D67" s="138"/>
      <c r="E67"/>
      <c r="P67" s="133">
        <f t="shared" si="5"/>
        <v>770</v>
      </c>
      <c r="Q67" s="156">
        <f>AE67+AH67+Maintenance!G71</f>
        <v>517.420122812473</v>
      </c>
      <c r="R67" s="159">
        <f>AE67+AH67+Maintenance!O71</f>
        <v>518.0920631693355</v>
      </c>
      <c r="S67" s="166">
        <f>AG67+AH67+Maintenance!G71</f>
        <v>4188.603811953969</v>
      </c>
      <c r="T67" s="167">
        <f>AG67+AH67+Maintenance!O71</f>
        <v>4189.275752310831</v>
      </c>
      <c r="U67" s="166">
        <f>AE67+AH67+Maintenance!W71</f>
        <v>517.5298528329134</v>
      </c>
      <c r="V67" s="167">
        <f>AE67+AH67+Maintenance!AE71</f>
        <v>520.2176142603633</v>
      </c>
      <c r="W67" s="162">
        <f>AG67+AH67+Maintenance!W71</f>
        <v>4188.713541974409</v>
      </c>
      <c r="X67" s="167">
        <f>AG67+AH67+Maintenance!AE71</f>
        <v>4191.401303401859</v>
      </c>
      <c r="Y67" s="166">
        <f>AE67+AH67+Maintenance!AM71</f>
        <v>519.2648255526309</v>
      </c>
      <c r="Z67" s="167">
        <f>AG67+AH67+Maintenance!AM71</f>
        <v>4190.448514694127</v>
      </c>
      <c r="AC67" s="133">
        <f t="shared" si="6"/>
        <v>770</v>
      </c>
      <c r="AD67" s="134">
        <f t="shared" si="7"/>
        <v>6863.1366</v>
      </c>
      <c r="AE67" s="173">
        <f t="shared" si="8"/>
        <v>316.67287373362905</v>
      </c>
      <c r="AF67" s="170">
        <f t="shared" si="9"/>
        <v>3827.8751068110005</v>
      </c>
      <c r="AG67" s="150">
        <f t="shared" si="10"/>
        <v>3987.856562875125</v>
      </c>
      <c r="AH67" s="152">
        <f t="shared" si="11"/>
        <v>200.71067240536377</v>
      </c>
    </row>
    <row r="68" spans="1:34" ht="15">
      <c r="A68" s="202">
        <f>$I$10</f>
        <v>4</v>
      </c>
      <c r="B68" s="203" t="s">
        <v>60</v>
      </c>
      <c r="C68" s="205"/>
      <c r="D68" s="138"/>
      <c r="E68"/>
      <c r="P68" s="133">
        <f t="shared" si="5"/>
        <v>780</v>
      </c>
      <c r="Q68" s="156">
        <f>AE68+AH68+Maintenance!G72</f>
        <v>525.1611032968567</v>
      </c>
      <c r="R68" s="159">
        <f>AE68+AH68+Maintenance!O72</f>
        <v>525.7639565719969</v>
      </c>
      <c r="S68" s="166">
        <f>AG68+AH68+Maintenance!G72</f>
        <v>4190.53442171918</v>
      </c>
      <c r="T68" s="167">
        <f>AG68+AH68+Maintenance!O72</f>
        <v>4191.137274994319</v>
      </c>
      <c r="U68" s="166">
        <f>AE68+AH68+Maintenance!W72</f>
        <v>525.2629942275886</v>
      </c>
      <c r="V68" s="167">
        <f>AE68+AH68+Maintenance!AE72</f>
        <v>527.6744073281492</v>
      </c>
      <c r="W68" s="162">
        <f>AG68+AH68+Maintenance!W72</f>
        <v>4190.636312649911</v>
      </c>
      <c r="X68" s="167">
        <f>AG68+AH68+Maintenance!AE72</f>
        <v>4193.047725750472</v>
      </c>
      <c r="Y68" s="166">
        <f>AE68+AH68+Maintenance!AM72</f>
        <v>526.820879683848</v>
      </c>
      <c r="Z68" s="167">
        <f>AG68+AH68+Maintenance!AM72</f>
        <v>4192.194198106171</v>
      </c>
      <c r="AC68" s="133">
        <f t="shared" si="6"/>
        <v>780</v>
      </c>
      <c r="AD68" s="134">
        <f t="shared" si="7"/>
        <v>6868.1366</v>
      </c>
      <c r="AE68" s="173">
        <f t="shared" si="8"/>
        <v>321.88379509648433</v>
      </c>
      <c r="AF68" s="170">
        <f t="shared" si="9"/>
        <v>3824.614987843983</v>
      </c>
      <c r="AG68" s="150">
        <f t="shared" si="10"/>
        <v>3987.2571135188073</v>
      </c>
      <c r="AH68" s="152">
        <f t="shared" si="11"/>
        <v>203.2433445567951</v>
      </c>
    </row>
    <row r="69" spans="1:34" ht="15">
      <c r="A69" s="202">
        <f>$I$10</f>
        <v>4</v>
      </c>
      <c r="B69" s="203" t="s">
        <v>61</v>
      </c>
      <c r="C69" s="205"/>
      <c r="D69" s="138"/>
      <c r="E69"/>
      <c r="P69" s="133">
        <f t="shared" si="5"/>
        <v>790</v>
      </c>
      <c r="Q69" s="156">
        <f>AE69+AH69+Maintenance!G73</f>
        <v>532.8847434335153</v>
      </c>
      <c r="R69" s="159">
        <f>AE69+AH69+Maintenance!O73</f>
        <v>533.4255798760845</v>
      </c>
      <c r="S69" s="166">
        <f>AG69+AH69+Maintenance!G73</f>
        <v>4192.46288524972</v>
      </c>
      <c r="T69" s="167">
        <f>AG69+AH69+Maintenance!O73</f>
        <v>4193.003721692289</v>
      </c>
      <c r="U69" s="166">
        <f>AE69+AH69+Maintenance!W73</f>
        <v>532.9793554821164</v>
      </c>
      <c r="V69" s="167">
        <f>AE69+AH69+Maintenance!AE73</f>
        <v>535.1427012523936</v>
      </c>
      <c r="W69" s="162">
        <f>AG69+AH69+Maintenance!W73</f>
        <v>4192.55749729832</v>
      </c>
      <c r="X69" s="167">
        <f>AG69+AH69+Maintenance!AE73</f>
        <v>4194.720843068598</v>
      </c>
      <c r="Y69" s="166">
        <f>AE69+AH69+Maintenance!AM73</f>
        <v>534.3781049741447</v>
      </c>
      <c r="Z69" s="167">
        <f>AG69+AH69+Maintenance!AM73</f>
        <v>4193.956246790349</v>
      </c>
      <c r="AC69" s="133">
        <f t="shared" si="6"/>
        <v>790</v>
      </c>
      <c r="AD69" s="134">
        <f t="shared" si="7"/>
        <v>6873.1366</v>
      </c>
      <c r="AE69" s="173">
        <f t="shared" si="8"/>
        <v>327.08357334944617</v>
      </c>
      <c r="AF69" s="170">
        <f t="shared" si="9"/>
        <v>3821.3636795616935</v>
      </c>
      <c r="AG69" s="150">
        <f t="shared" si="10"/>
        <v>3986.6617151656505</v>
      </c>
      <c r="AH69" s="152">
        <f t="shared" si="11"/>
        <v>205.7696327345353</v>
      </c>
    </row>
    <row r="70" spans="1:34" ht="15">
      <c r="A70" s="202">
        <f>$I$10</f>
        <v>4</v>
      </c>
      <c r="B70" s="203" t="s">
        <v>62</v>
      </c>
      <c r="C70" s="205"/>
      <c r="D70" s="138"/>
      <c r="E70"/>
      <c r="P70" s="133">
        <f t="shared" si="5"/>
        <v>800</v>
      </c>
      <c r="Q70" s="156">
        <f>AE70+AH70+Maintenance!G74</f>
        <v>540.5910874979606</v>
      </c>
      <c r="R70" s="159">
        <f>AE70+AH70+Maintenance!O74</f>
        <v>541.0762560892268</v>
      </c>
      <c r="S70" s="166">
        <f>AG70+AH70+Maintenance!G74</f>
        <v>4194.389191473876</v>
      </c>
      <c r="T70" s="167">
        <f>AG70+AH70+Maintenance!O74</f>
        <v>4194.874360065142</v>
      </c>
      <c r="U70" s="166">
        <f>AE70+AH70+Maintenance!W74</f>
        <v>540.6789408240373</v>
      </c>
      <c r="V70" s="167">
        <f>AE70+AH70+Maintenance!AE74</f>
        <v>542.6196151891018</v>
      </c>
      <c r="W70" s="162">
        <f>AG70+AH70+Maintenance!W74</f>
        <v>4194.477044799953</v>
      </c>
      <c r="X70" s="167">
        <f>AG70+AH70+Maintenance!AE74</f>
        <v>4196.417719165017</v>
      </c>
      <c r="Y70" s="166">
        <f>AE70+AH70+Maintenance!AM74</f>
        <v>541.9346944730318</v>
      </c>
      <c r="Z70" s="167">
        <f>AG70+AH70+Maintenance!AM74</f>
        <v>4195.7327984489475</v>
      </c>
      <c r="AC70" s="133">
        <f t="shared" si="6"/>
        <v>800</v>
      </c>
      <c r="AD70" s="134">
        <f t="shared" si="7"/>
        <v>6878.1366</v>
      </c>
      <c r="AE70" s="173">
        <f t="shared" si="8"/>
        <v>332.2722438699008</v>
      </c>
      <c r="AF70" s="170">
        <f t="shared" si="9"/>
        <v>3818.1211487901546</v>
      </c>
      <c r="AG70" s="150">
        <f t="shared" si="10"/>
        <v>3986.0703478458163</v>
      </c>
      <c r="AH70" s="152">
        <f t="shared" si="11"/>
        <v>208.28955918603424</v>
      </c>
    </row>
    <row r="71" spans="1:34" ht="15">
      <c r="A71" s="202">
        <f>$I$10</f>
        <v>4</v>
      </c>
      <c r="B71" s="203" t="s">
        <v>63</v>
      </c>
      <c r="C71" s="123"/>
      <c r="D71" s="217"/>
      <c r="E71"/>
      <c r="P71" s="133">
        <f t="shared" si="5"/>
        <v>810</v>
      </c>
      <c r="Q71" s="156">
        <f>AE71+AH71+Maintenance!G75</f>
        <v>548.2805109827902</v>
      </c>
      <c r="R71" s="159">
        <f>AE71+AH71+Maintenance!O75</f>
        <v>548.7181273017346</v>
      </c>
      <c r="S71" s="166">
        <f>AG71+AH71+Maintenance!G75</f>
        <v>4196.3136608011955</v>
      </c>
      <c r="T71" s="167">
        <f>AG71+AH71+Maintenance!O75</f>
        <v>4196.75127712014</v>
      </c>
      <c r="U71" s="166">
        <f>AE71+AH71+Maintenance!W75</f>
        <v>548.3630801234018</v>
      </c>
      <c r="V71" s="167">
        <f>AE71+AH71+Maintenance!AE75</f>
        <v>550.1135453991793</v>
      </c>
      <c r="W71" s="162">
        <f>AG71+AH71+Maintenance!W75</f>
        <v>4196.396229941807</v>
      </c>
      <c r="X71" s="167">
        <f>AG71+AH71+Maintenance!AE75</f>
        <v>4198.146695217584</v>
      </c>
      <c r="Y71" s="166">
        <f>AE71+AH71+Maintenance!AM75</f>
        <v>549.5059696587159</v>
      </c>
      <c r="Z71" s="167">
        <f>AG71+AH71+Maintenance!AM75</f>
        <v>4197.539119477121</v>
      </c>
      <c r="AC71" s="133">
        <f t="shared" si="6"/>
        <v>810</v>
      </c>
      <c r="AD71" s="134">
        <f t="shared" si="7"/>
        <v>6883.1366</v>
      </c>
      <c r="AE71" s="173">
        <f t="shared" si="8"/>
        <v>337.44984188114825</v>
      </c>
      <c r="AF71" s="170">
        <f t="shared" si="9"/>
        <v>3814.887362516092</v>
      </c>
      <c r="AG71" s="150">
        <f t="shared" si="10"/>
        <v>3985.482991699553</v>
      </c>
      <c r="AH71" s="152">
        <f t="shared" si="11"/>
        <v>210.80314605477145</v>
      </c>
    </row>
    <row r="72" spans="1:34" ht="15">
      <c r="A72" s="202">
        <f>$J$10</f>
        <v>13</v>
      </c>
      <c r="B72" s="203" t="s">
        <v>69</v>
      </c>
      <c r="C72" s="205"/>
      <c r="D72" s="138"/>
      <c r="E72"/>
      <c r="P72" s="133">
        <f t="shared" si="5"/>
        <v>820</v>
      </c>
      <c r="Q72" s="156">
        <f>AE72+AH72+Maintenance!G76</f>
        <v>555.9526854799856</v>
      </c>
      <c r="R72" s="159">
        <f>AE72+AH72+Maintenance!O76</f>
        <v>556.3473713820047</v>
      </c>
      <c r="S72" s="166">
        <f>AG72+AH72+Maintenance!G76</f>
        <v>4198.23591000321</v>
      </c>
      <c r="T72" s="167">
        <f>AG72+AH72+Maintenance!O76</f>
        <v>4198.63059590523</v>
      </c>
      <c r="U72" s="166">
        <f>AE72+AH72+Maintenance!W76</f>
        <v>556.0302884175251</v>
      </c>
      <c r="V72" s="167">
        <f>AE72+AH72+Maintenance!AE76</f>
        <v>557.6090320256013</v>
      </c>
      <c r="W72" s="162">
        <f>AG72+AH72+Maintenance!W76</f>
        <v>4198.31351294075</v>
      </c>
      <c r="X72" s="167">
        <f>AG72+AH72+Maintenance!AE76</f>
        <v>4199.892256548826</v>
      </c>
      <c r="Y72" s="166">
        <f>AE72+AH72+Maintenance!AM76</f>
        <v>557.0703651071424</v>
      </c>
      <c r="Z72" s="167">
        <f>AG72+AH72+Maintenance!AM76</f>
        <v>4199.353589630367</v>
      </c>
      <c r="AC72" s="133">
        <f t="shared" si="6"/>
        <v>820</v>
      </c>
      <c r="AD72" s="134">
        <f t="shared" si="7"/>
        <v>6888.1366</v>
      </c>
      <c r="AE72" s="173">
        <f t="shared" si="8"/>
        <v>342.6164024532614</v>
      </c>
      <c r="AF72" s="170">
        <f t="shared" si="9"/>
        <v>3811.662287885973</v>
      </c>
      <c r="AG72" s="150">
        <f t="shared" si="10"/>
        <v>3984.899626976486</v>
      </c>
      <c r="AH72" s="152">
        <f t="shared" si="11"/>
        <v>213.3104153808777</v>
      </c>
    </row>
    <row r="73" spans="1:34" ht="15.75" thickBot="1">
      <c r="A73" s="206">
        <f>$J$10</f>
        <v>13</v>
      </c>
      <c r="B73" s="207" t="s">
        <v>70</v>
      </c>
      <c r="C73" s="208"/>
      <c r="D73" s="209"/>
      <c r="E73"/>
      <c r="P73" s="133">
        <f t="shared" si="5"/>
        <v>830</v>
      </c>
      <c r="Q73" s="156">
        <f>AE73+AH73+Maintenance!G77</f>
        <v>563.6076614631962</v>
      </c>
      <c r="R73" s="159">
        <f>AE73+AH73+Maintenance!O77</f>
        <v>563.963591831963</v>
      </c>
      <c r="S73" s="166">
        <f>AG73+AH73+Maintenance!G77</f>
        <v>4200.155934994121</v>
      </c>
      <c r="T73" s="167">
        <f>AG73+AH73+Maintenance!O77</f>
        <v>4200.511865362888</v>
      </c>
      <c r="U73" s="166">
        <f>AE73+AH73+Maintenance!W77</f>
        <v>563.6805970356525</v>
      </c>
      <c r="V73" s="167">
        <f>AE73+AH73+Maintenance!AE77</f>
        <v>565.1043185107192</v>
      </c>
      <c r="W73" s="162">
        <f>AG73+AH73+Maintenance!W77</f>
        <v>4200.228870566577</v>
      </c>
      <c r="X73" s="167">
        <f>AG73+AH73+Maintenance!AE77</f>
        <v>4201.652592041643</v>
      </c>
      <c r="Y73" s="166">
        <f>AE73+AH73+Maintenance!AM77</f>
        <v>564.6270223630086</v>
      </c>
      <c r="Z73" s="167">
        <f>AG73+AH73+Maintenance!AM77</f>
        <v>4201.175295893933</v>
      </c>
      <c r="AC73" s="133">
        <f t="shared" si="6"/>
        <v>830</v>
      </c>
      <c r="AD73" s="134">
        <f t="shared" si="7"/>
        <v>6893.1366</v>
      </c>
      <c r="AE73" s="173">
        <f t="shared" si="8"/>
        <v>347.7719605039642</v>
      </c>
      <c r="AF73" s="170">
        <f t="shared" si="9"/>
        <v>3808.4458922050258</v>
      </c>
      <c r="AG73" s="150">
        <f t="shared" si="10"/>
        <v>3984.320234034889</v>
      </c>
      <c r="AH73" s="152">
        <f t="shared" si="11"/>
        <v>215.81138910174664</v>
      </c>
    </row>
    <row r="74" spans="5:34" ht="15">
      <c r="E74"/>
      <c r="P74" s="133">
        <f t="shared" si="5"/>
        <v>840</v>
      </c>
      <c r="Q74" s="156">
        <f>AE74+AH74+Maintenance!G78</f>
        <v>571.2454895368411</v>
      </c>
      <c r="R74" s="159">
        <f>AE74+AH74+Maintenance!O78</f>
        <v>571.5664353797907</v>
      </c>
      <c r="S74" s="166">
        <f>AG74+AH74+Maintenance!G78</f>
        <v>4202.0737320783455</v>
      </c>
      <c r="T74" s="167">
        <f>AG74+AH74+Maintenance!O78</f>
        <v>4202.394677921295</v>
      </c>
      <c r="U74" s="166">
        <f>AE74+AH74+Maintenance!W78</f>
        <v>571.3140385909957</v>
      </c>
      <c r="V74" s="167">
        <f>AE74+AH74+Maintenance!AE78</f>
        <v>572.597821962794</v>
      </c>
      <c r="W74" s="162">
        <f>AG74+AH74+Maintenance!W78</f>
        <v>4202.1422811325</v>
      </c>
      <c r="X74" s="167">
        <f>AG74+AH74+Maintenance!AE78</f>
        <v>4203.426064504298</v>
      </c>
      <c r="Y74" s="166">
        <f>AE74+AH74+Maintenance!AM78</f>
        <v>572.1751627136484</v>
      </c>
      <c r="Z74" s="167">
        <f>AG74+AH74+Maintenance!AM78</f>
        <v>4203.003405255153</v>
      </c>
      <c r="AC74" s="133">
        <f t="shared" si="6"/>
        <v>840</v>
      </c>
      <c r="AD74" s="134">
        <f aca="true" t="shared" si="12" ref="AD74:AD105">$AD$3+($AC$10+AC74)/2</f>
        <v>6898.1366</v>
      </c>
      <c r="AE74" s="173">
        <f aca="true" t="shared" si="13" ref="AE74:AE105">(ABS(SQRT($AD$4*(2/($AC$10+$AD$3)-1/AD74))-SQRT($AD$4/($AC$10+$AD$3)))+ABS(SQRT($AD$4/(AC74+$AD$3))-SQRT($AD$4*(2/(AC74+$AD$3)-1/AD74))))*1000</f>
        <v>352.9165507994714</v>
      </c>
      <c r="AF74" s="170">
        <f aca="true" t="shared" si="14" ref="AF74:AF105">SQRT(SQRT($AD$4*(2/(AC74+$AD$3)-1/AD74))^2+SQRT($AD$4/(AC74+$AD$3))^2-(2*SQRT($AD$4*(2/(AC74+$AD$3)-1/AD74))*SQRT($AD$4/(AC74+$AD$3))*COS($D$10/$H$2)))*1000</f>
        <v>3805.2381429362877</v>
      </c>
      <c r="AG74" s="150">
        <f aca="true" t="shared" si="15" ref="AG74:AG105">(ABS(SQRT($AD$4*(2/($AC$10+$AD$3)-1/AD74))-SQRT($AD$4/($AC$10+$AD$3)))+AF74/1000)*1000</f>
        <v>3983.744793340976</v>
      </c>
      <c r="AH74" s="152">
        <f aca="true" t="shared" si="16" ref="AH74:AH105">(SQRT($AD$4/($AD$3+AC74))*(1-SQRT(2*($AD$3+$C$10)/(2*$AD$3+$C$10+AC74))))*1000</f>
        <v>218.30608905265152</v>
      </c>
    </row>
    <row r="75" spans="5:34" ht="15">
      <c r="E75"/>
      <c r="P75" s="133">
        <f aca="true" t="shared" si="17" ref="P75:P138">P74+$B$10</f>
        <v>850</v>
      </c>
      <c r="Q75" s="156">
        <f>AE75+AH75+Maintenance!G79</f>
        <v>578.8662204144096</v>
      </c>
      <c r="R75" s="159">
        <f>AE75+AH75+Maintenance!O79</f>
        <v>579.1555878105785</v>
      </c>
      <c r="S75" s="166">
        <f>AG75+AH75+Maintenance!G79</f>
        <v>4203.989297927234</v>
      </c>
      <c r="T75" s="167">
        <f>AG75+AH75+Maintenance!O79</f>
        <v>4204.2786653234025</v>
      </c>
      <c r="U75" s="166">
        <f>AE75+AH75+Maintenance!W79</f>
        <v>578.9306468895319</v>
      </c>
      <c r="V75" s="167">
        <f>AE75+AH75+Maintenance!AE79</f>
        <v>580.0881164742079</v>
      </c>
      <c r="W75" s="162">
        <f>AG75+AH75+Maintenance!W79</f>
        <v>4204.053724402355</v>
      </c>
      <c r="X75" s="167">
        <f>AG75+AH75+Maintenance!AE79</f>
        <v>4205.211193987032</v>
      </c>
      <c r="Y75" s="166">
        <f>AE75+AH75+Maintenance!AM79</f>
        <v>579.7140801973809</v>
      </c>
      <c r="Z75" s="167">
        <f>AG75+AH75+Maintenance!AM79</f>
        <v>4204.837157710204</v>
      </c>
      <c r="AC75" s="133">
        <f aca="true" t="shared" si="18" ref="AC75:AC138">AC74+$B$10</f>
        <v>850</v>
      </c>
      <c r="AD75" s="134">
        <f t="shared" si="12"/>
        <v>6903.1366</v>
      </c>
      <c r="AE75" s="173">
        <f t="shared" si="13"/>
        <v>358.05020795535205</v>
      </c>
      <c r="AF75" s="170">
        <f t="shared" si="14"/>
        <v>3802.0390076996277</v>
      </c>
      <c r="AG75" s="150">
        <f t="shared" si="15"/>
        <v>3983.1732854681754</v>
      </c>
      <c r="AH75" s="152">
        <f t="shared" si="16"/>
        <v>220.79453696735</v>
      </c>
    </row>
    <row r="76" spans="16:34" ht="12.75">
      <c r="P76" s="133">
        <f t="shared" si="17"/>
        <v>860</v>
      </c>
      <c r="Q76" s="156">
        <f>AE76+AH76+Maintenance!G80</f>
        <v>586.4700664640291</v>
      </c>
      <c r="R76" s="159">
        <f>AE76+AH76+Maintenance!O80</f>
        <v>586.7326041650725</v>
      </c>
      <c r="S76" s="166">
        <f>AG76+AH76+Maintenance!G80</f>
        <v>4205.9027911231115</v>
      </c>
      <c r="T76" s="167">
        <f>AG76+AH76+Maintenance!O80</f>
        <v>4206.165328824155</v>
      </c>
      <c r="U76" s="166">
        <f>AE76+AH76+Maintenance!W80</f>
        <v>586.5311031079616</v>
      </c>
      <c r="V76" s="167">
        <f>AE76+AH76+Maintenance!AE80</f>
        <v>587.5812539121354</v>
      </c>
      <c r="W76" s="162">
        <f>AG76+AH76+Maintenance!W80</f>
        <v>4205.963827767044</v>
      </c>
      <c r="X76" s="167">
        <f>AG76+AH76+Maintenance!AE80</f>
        <v>4207.013978571217</v>
      </c>
      <c r="Y76" s="166">
        <f>AE76+AH76+Maintenance!AM80</f>
        <v>587.2536353749726</v>
      </c>
      <c r="Z76" s="167">
        <f>AG76+AH76+Maintenance!AM80</f>
        <v>4206.686360034055</v>
      </c>
      <c r="AC76" s="133">
        <f t="shared" si="18"/>
        <v>860</v>
      </c>
      <c r="AD76" s="134">
        <f t="shared" si="12"/>
        <v>6908.1366</v>
      </c>
      <c r="AE76" s="173">
        <f t="shared" si="13"/>
        <v>363.17296643736796</v>
      </c>
      <c r="AF76" s="170">
        <f t="shared" si="14"/>
        <v>3798.8484542708247</v>
      </c>
      <c r="AG76" s="150">
        <f t="shared" si="15"/>
        <v>3982.6056910964503</v>
      </c>
      <c r="AH76" s="152">
        <f t="shared" si="16"/>
        <v>223.27675447868359</v>
      </c>
    </row>
    <row r="77" spans="16:34" ht="12.75">
      <c r="P77" s="133">
        <f t="shared" si="17"/>
        <v>870</v>
      </c>
      <c r="Q77" s="156">
        <f>AE77+AH77+Maintenance!G81</f>
        <v>594.0568987750858</v>
      </c>
      <c r="R77" s="159">
        <f>AE77+AH77+Maintenance!O81</f>
        <v>594.2950626914909</v>
      </c>
      <c r="S77" s="166">
        <f>AG77+AH77+Maintenance!G81</f>
        <v>4207.814029224368</v>
      </c>
      <c r="T77" s="167">
        <f>AG77+AH77+Maintenance!O81</f>
        <v>4208.052193140773</v>
      </c>
      <c r="U77" s="166">
        <f>AE77+AH77+Maintenance!W81</f>
        <v>594.1147240558641</v>
      </c>
      <c r="V77" s="167">
        <f>AE77+AH77+Maintenance!AE81</f>
        <v>595.0673797214846</v>
      </c>
      <c r="W77" s="162">
        <f>AG77+AH77+Maintenance!W81</f>
        <v>4207.871854505146</v>
      </c>
      <c r="X77" s="167">
        <f>AG77+AH77+Maintenance!AE81</f>
        <v>4208.824510170766</v>
      </c>
      <c r="Y77" s="166">
        <f>AE77+AH77+Maintenance!AM81</f>
        <v>594.7810419111054</v>
      </c>
      <c r="Z77" s="167">
        <f>AG77+AH77+Maintenance!AM81</f>
        <v>4208.538172360388</v>
      </c>
      <c r="AC77" s="133">
        <f t="shared" si="18"/>
        <v>870</v>
      </c>
      <c r="AD77" s="134">
        <f t="shared" si="12"/>
        <v>6913.1366</v>
      </c>
      <c r="AE77" s="173">
        <f t="shared" si="13"/>
        <v>368.2848605623112</v>
      </c>
      <c r="AF77" s="170">
        <f t="shared" si="14"/>
        <v>3795.6664505806157</v>
      </c>
      <c r="AG77" s="150">
        <f t="shared" si="15"/>
        <v>3982.041991011593</v>
      </c>
      <c r="AH77" s="152">
        <f t="shared" si="16"/>
        <v>225.75276311918176</v>
      </c>
    </row>
    <row r="78" spans="16:34" ht="12.75">
      <c r="P78" s="133">
        <f t="shared" si="17"/>
        <v>880</v>
      </c>
      <c r="Q78" s="156">
        <f>AE78+AH78+Maintenance!G82</f>
        <v>601.6267698150202</v>
      </c>
      <c r="R78" s="159">
        <f>AE78+AH78+Maintenance!O82</f>
        <v>601.8427926469539</v>
      </c>
      <c r="S78" s="166">
        <f>AG78+AH78+Maintenance!G82</f>
        <v>4209.723011420704</v>
      </c>
      <c r="T78" s="167">
        <f>AG78+AH78+Maintenance!O82</f>
        <v>4209.939034252638</v>
      </c>
      <c r="U78" s="166">
        <f>AE78+AH78+Maintenance!W82</f>
        <v>601.6815527985927</v>
      </c>
      <c r="V78" s="167">
        <f>AE78+AH78+Maintenance!AE82</f>
        <v>602.5456441263276</v>
      </c>
      <c r="W78" s="162">
        <f>AG78+AH78+Maintenance!W82</f>
        <v>4209.777794404276</v>
      </c>
      <c r="X78" s="167">
        <f>AG78+AH78+Maintenance!AE82</f>
        <v>4210.641885732011</v>
      </c>
      <c r="Y78" s="166">
        <f>AE78+AH78+Maintenance!AM82</f>
        <v>602.295984596039</v>
      </c>
      <c r="Z78" s="167">
        <f>AG78+AH78+Maintenance!AM82</f>
        <v>4210.392226201723</v>
      </c>
      <c r="AC78" s="133">
        <f t="shared" si="18"/>
        <v>880</v>
      </c>
      <c r="AD78" s="134">
        <f t="shared" si="12"/>
        <v>6918.1366</v>
      </c>
      <c r="AE78" s="173">
        <f t="shared" si="13"/>
        <v>373.3859244988445</v>
      </c>
      <c r="AF78" s="170">
        <f t="shared" si="14"/>
        <v>3792.492964713756</v>
      </c>
      <c r="AG78" s="150">
        <f t="shared" si="15"/>
        <v>3981.482166104528</v>
      </c>
      <c r="AH78" s="152">
        <f t="shared" si="16"/>
        <v>228.22258432165157</v>
      </c>
    </row>
    <row r="79" spans="16:34" ht="12.75">
      <c r="P79" s="133">
        <f t="shared" si="17"/>
        <v>890</v>
      </c>
      <c r="Q79" s="156">
        <f>AE79+AH79+Maintenance!G83</f>
        <v>609.179731970048</v>
      </c>
      <c r="R79" s="159">
        <f>AE79+AH79+Maintenance!O83</f>
        <v>609.3756434135829</v>
      </c>
      <c r="S79" s="166">
        <f>AG79+AH79+Maintenance!G83</f>
        <v>4211.629737072349</v>
      </c>
      <c r="T79" s="167">
        <f>AG79+AH79+Maintenance!O83</f>
        <v>4211.825648515884</v>
      </c>
      <c r="U79" s="166">
        <f>AE79+AH79+Maintenance!W83</f>
        <v>609.2316328159351</v>
      </c>
      <c r="V79" s="167">
        <f>AE79+AH79+Maintenance!AE83</f>
        <v>610.0152785900744</v>
      </c>
      <c r="W79" s="162">
        <f>AG79+AH79+Maintenance!W83</f>
        <v>4211.681637918236</v>
      </c>
      <c r="X79" s="167">
        <f>AG79+AH79+Maintenance!AE83</f>
        <v>4212.465283692375</v>
      </c>
      <c r="Y79" s="166">
        <f>AE79+AH79+Maintenance!AM83</f>
        <v>609.7981759034992</v>
      </c>
      <c r="Z79" s="167">
        <f>AG79+AH79+Maintenance!AM83</f>
        <v>4212.248181005801</v>
      </c>
      <c r="AC79" s="133">
        <f t="shared" si="18"/>
        <v>890</v>
      </c>
      <c r="AD79" s="134">
        <f t="shared" si="12"/>
        <v>6923.1366</v>
      </c>
      <c r="AE79" s="173">
        <f t="shared" si="13"/>
        <v>378.47619226831955</v>
      </c>
      <c r="AF79" s="170">
        <f t="shared" si="14"/>
        <v>3789.3279649080923</v>
      </c>
      <c r="AG79" s="150">
        <f t="shared" si="15"/>
        <v>3980.9261973706207</v>
      </c>
      <c r="AH79" s="152">
        <f t="shared" si="16"/>
        <v>230.6862394197662</v>
      </c>
    </row>
    <row r="80" spans="16:34" ht="12.75">
      <c r="P80" s="133">
        <f t="shared" si="17"/>
        <v>900</v>
      </c>
      <c r="Q80" s="156">
        <f>AE80+AH80+Maintenance!G84</f>
        <v>616.7158375378615</v>
      </c>
      <c r="R80" s="159">
        <f>AE80+AH80+Maintenance!O84</f>
        <v>616.893482666058</v>
      </c>
      <c r="S80" s="166">
        <f>AG80+AH80+Maintenance!G84</f>
        <v>4213.534205701275</v>
      </c>
      <c r="T80" s="167">
        <f>AG80+AH80+Maintenance!O84</f>
        <v>4213.711850829472</v>
      </c>
      <c r="U80" s="166">
        <f>AE80+AH80+Maintenance!W84</f>
        <v>616.7650079686658</v>
      </c>
      <c r="V80" s="167">
        <f>AE80+AH80+Maintenance!AE84</f>
        <v>617.475588481452</v>
      </c>
      <c r="W80" s="162">
        <f>AG80+AH80+Maintenance!W84</f>
        <v>4213.583376132079</v>
      </c>
      <c r="X80" s="167">
        <f>AG80+AH80+Maintenance!AE84</f>
        <v>4214.293956644865</v>
      </c>
      <c r="Y80" s="166">
        <f>AE80+AH80+Maintenance!AM84</f>
        <v>617.2873538877141</v>
      </c>
      <c r="Z80" s="167">
        <f>AG80+AH80+Maintenance!AM84</f>
        <v>4214.1057220511275</v>
      </c>
      <c r="AC80" s="133">
        <f t="shared" si="18"/>
        <v>900</v>
      </c>
      <c r="AD80" s="134">
        <f t="shared" si="12"/>
        <v>6928.1366</v>
      </c>
      <c r="AE80" s="173">
        <f t="shared" si="13"/>
        <v>383.5556977456056</v>
      </c>
      <c r="AF80" s="170">
        <f t="shared" si="14"/>
        <v>3786.1714195536556</v>
      </c>
      <c r="AG80" s="150">
        <f t="shared" si="15"/>
        <v>3980.3740659090186</v>
      </c>
      <c r="AH80" s="152">
        <f t="shared" si="16"/>
        <v>233.14374964865445</v>
      </c>
    </row>
    <row r="81" spans="16:34" ht="12.75">
      <c r="P81" s="133">
        <f t="shared" si="17"/>
        <v>910</v>
      </c>
      <c r="Q81" s="156">
        <f>AE81+AH81+Maintenance!G85</f>
        <v>624.2352204789344</v>
      </c>
      <c r="R81" s="159">
        <f>AE81+AH81+Maintenance!O85</f>
        <v>624.3974644888419</v>
      </c>
      <c r="S81" s="166">
        <f>AG81+AH81+Maintenance!G85</f>
        <v>4215.43649874098</v>
      </c>
      <c r="T81" s="167">
        <f>AG81+AH81+Maintenance!O85</f>
        <v>4215.598742750888</v>
      </c>
      <c r="U81" s="166">
        <f>AE81+AH81+Maintenance!W85</f>
        <v>624.2820494995906</v>
      </c>
      <c r="V81" s="167">
        <f>AE81+AH81+Maintenance!AE85</f>
        <v>624.931025539221</v>
      </c>
      <c r="W81" s="162">
        <f>AG81+AH81+Maintenance!W85</f>
        <v>4215.483327761636</v>
      </c>
      <c r="X81" s="167">
        <f>AG81+AH81+Maintenance!AE85</f>
        <v>4216.132303801267</v>
      </c>
      <c r="Y81" s="166">
        <f>AE81+AH81+Maintenance!AM85</f>
        <v>624.7696573650381</v>
      </c>
      <c r="Z81" s="167">
        <f>AG81+AH81+Maintenance!AM85</f>
        <v>4215.970935627084</v>
      </c>
      <c r="AC81" s="133">
        <f t="shared" si="18"/>
        <v>910</v>
      </c>
      <c r="AD81" s="134">
        <f t="shared" si="12"/>
        <v>6933.1366</v>
      </c>
      <c r="AE81" s="173">
        <f t="shared" si="13"/>
        <v>388.6244746599052</v>
      </c>
      <c r="AF81" s="170">
        <f t="shared" si="14"/>
        <v>3783.0232971917308</v>
      </c>
      <c r="AG81" s="150">
        <f t="shared" si="15"/>
        <v>3979.8257529219513</v>
      </c>
      <c r="AH81" s="152">
        <f t="shared" si="16"/>
        <v>235.59513614547697</v>
      </c>
    </row>
    <row r="82" spans="16:34" ht="12.75">
      <c r="P82" s="133">
        <f t="shared" si="17"/>
        <v>920</v>
      </c>
      <c r="Q82" s="156">
        <f>AE82+AH82+Maintenance!G86</f>
        <v>631.7378429416757</v>
      </c>
      <c r="R82" s="159">
        <f>AE82+AH82+Maintenance!O86</f>
        <v>631.8859984125595</v>
      </c>
      <c r="S82" s="166">
        <f>AG82+AH82+Maintenance!G86</f>
        <v>4217.336526060188</v>
      </c>
      <c r="T82" s="167">
        <f>AG82+AH82+Maintenance!O86</f>
        <v>4217.484681531071</v>
      </c>
      <c r="U82" s="166">
        <f>AE82+AH82+Maintenance!W86</f>
        <v>631.7824421300153</v>
      </c>
      <c r="V82" s="167">
        <f>AE82+AH82+Maintenance!AE86</f>
        <v>632.3750640135507</v>
      </c>
      <c r="W82" s="162">
        <f>AG82+AH82+Maintenance!W86</f>
        <v>4217.381125248527</v>
      </c>
      <c r="X82" s="167">
        <f>AG82+AH82+Maintenance!AE86</f>
        <v>4217.973747132062</v>
      </c>
      <c r="Y82" s="166">
        <f>AE82+AH82+Maintenance!AM86</f>
        <v>632.2376022398756</v>
      </c>
      <c r="Z82" s="167">
        <f>AG82+AH82+Maintenance!AM86</f>
        <v>4217.836285358388</v>
      </c>
      <c r="AC82" s="133">
        <f t="shared" si="18"/>
        <v>920</v>
      </c>
      <c r="AD82" s="134">
        <f t="shared" si="12"/>
        <v>6938.1366</v>
      </c>
      <c r="AE82" s="173">
        <f t="shared" si="13"/>
        <v>393.6825565955564</v>
      </c>
      <c r="AF82" s="170">
        <f t="shared" si="14"/>
        <v>3779.883566513956</v>
      </c>
      <c r="AG82" s="150">
        <f t="shared" si="15"/>
        <v>3979.281239714068</v>
      </c>
      <c r="AH82" s="152">
        <f t="shared" si="16"/>
        <v>238.04041995000608</v>
      </c>
    </row>
    <row r="83" spans="16:34" ht="12.75">
      <c r="P83" s="133">
        <f t="shared" si="17"/>
        <v>930</v>
      </c>
      <c r="Q83" s="156">
        <f>AE83+AH83+Maintenance!G87</f>
        <v>639.223757535545</v>
      </c>
      <c r="R83" s="159">
        <f>AE83+AH83+Maintenance!O87</f>
        <v>639.3590262041547</v>
      </c>
      <c r="S83" s="166">
        <f>AG83+AH83+Maintenance!G87</f>
        <v>4219.234288234478</v>
      </c>
      <c r="T83" s="167">
        <f>AG83+AH83+Maintenance!O87</f>
        <v>4219.369556903088</v>
      </c>
      <c r="U83" s="166">
        <f>AE83+AH83+Maintenance!W87</f>
        <v>639.2662331480425</v>
      </c>
      <c r="V83" s="167">
        <f>AE83+AH83+Maintenance!AE87</f>
        <v>639.807307822481</v>
      </c>
      <c r="W83" s="162">
        <f>AG83+AH83+Maintenance!W87</f>
        <v>4219.276763846976</v>
      </c>
      <c r="X83" s="167">
        <f>AG83+AH83+Maintenance!AE87</f>
        <v>4219.817838521414</v>
      </c>
      <c r="Y83" s="166">
        <f>AE83+AH83+Maintenance!AM87</f>
        <v>639.6910856973642</v>
      </c>
      <c r="Z83" s="167">
        <f>AG83+AH83+Maintenance!AM87</f>
        <v>4219.701616396297</v>
      </c>
      <c r="AC83" s="133">
        <f t="shared" si="18"/>
        <v>930</v>
      </c>
      <c r="AD83" s="134">
        <f t="shared" si="12"/>
        <v>6943.1366</v>
      </c>
      <c r="AE83" s="173">
        <f t="shared" si="13"/>
        <v>398.72997699284696</v>
      </c>
      <c r="AF83" s="170">
        <f t="shared" si="14"/>
        <v>3776.7521963614245</v>
      </c>
      <c r="AG83" s="150">
        <f t="shared" si="15"/>
        <v>3978.74050769178</v>
      </c>
      <c r="AH83" s="152">
        <f t="shared" si="16"/>
        <v>240.47962200519893</v>
      </c>
    </row>
    <row r="84" spans="16:34" ht="12.75">
      <c r="P84" s="133">
        <f t="shared" si="17"/>
        <v>940</v>
      </c>
      <c r="Q84" s="156">
        <f>AE84+AH84+Maintenance!G88</f>
        <v>646.6930167151576</v>
      </c>
      <c r="R84" s="159">
        <f>AE84+AH84+Maintenance!O88</f>
        <v>646.8164987893072</v>
      </c>
      <c r="S84" s="166">
        <f>AG84+AH84+Maintenance!G88</f>
        <v>4221.129785928942</v>
      </c>
      <c r="T84" s="167">
        <f>AG84+AH84+Maintenance!O88</f>
        <v>4221.253268003091</v>
      </c>
      <c r="U84" s="166">
        <f>AE84+AH84+Maintenance!W88</f>
        <v>646.7334699409283</v>
      </c>
      <c r="V84" s="167">
        <f>AE84+AH84+Maintenance!AE88</f>
        <v>647.2273982375267</v>
      </c>
      <c r="W84" s="162">
        <f>AG84+AH84+Maintenance!W88</f>
        <v>4221.170239154712</v>
      </c>
      <c r="X84" s="167">
        <f>AG84+AH84+Maintenance!AE88</f>
        <v>4221.66416745131</v>
      </c>
      <c r="Y84" s="166">
        <f>AE84+AH84+Maintenance!AM88</f>
        <v>647.1300148189032</v>
      </c>
      <c r="Z84" s="167">
        <f>AG84+AH84+Maintenance!AM88</f>
        <v>4221.566784032687</v>
      </c>
      <c r="AC84" s="133">
        <f t="shared" si="18"/>
        <v>940</v>
      </c>
      <c r="AD84" s="134">
        <f t="shared" si="12"/>
        <v>6948.1366</v>
      </c>
      <c r="AE84" s="173">
        <f t="shared" si="13"/>
        <v>403.76676914880693</v>
      </c>
      <c r="AF84" s="170">
        <f t="shared" si="14"/>
        <v>3773.629155723792</v>
      </c>
      <c r="AG84" s="150">
        <f t="shared" si="15"/>
        <v>3978.2035383625907</v>
      </c>
      <c r="AH84" s="152">
        <f t="shared" si="16"/>
        <v>242.9127631577604</v>
      </c>
    </row>
    <row r="85" spans="16:34" ht="12.75">
      <c r="P85" s="133">
        <f t="shared" si="17"/>
        <v>950</v>
      </c>
      <c r="Q85" s="156">
        <f>AE85+AH85+Maintenance!G89</f>
        <v>654.145672777612</v>
      </c>
      <c r="R85" s="159">
        <f>AE85+AH85+Maintenance!O89</f>
        <v>654.2583754692928</v>
      </c>
      <c r="S85" s="166">
        <f>AG85+AH85+Maintenance!G89</f>
        <v>4223.023019894053</v>
      </c>
      <c r="T85" s="167">
        <f>AG85+AH85+Maintenance!O89</f>
        <v>4223.135722585733</v>
      </c>
      <c r="U85" s="166">
        <f>AE85+AH85+Maintenance!W89</f>
        <v>654.184199980275</v>
      </c>
      <c r="V85" s="167">
        <f>AE85+AH85+Maintenance!AE89</f>
        <v>654.6350107469982</v>
      </c>
      <c r="W85" s="162">
        <f>AG85+AH85+Maintenance!W89</f>
        <v>4223.061547096715</v>
      </c>
      <c r="X85" s="167">
        <f>AG85+AH85+Maintenance!AE89</f>
        <v>4223.512357863438</v>
      </c>
      <c r="Y85" s="166">
        <f>AE85+AH85+Maintenance!AM89</f>
        <v>654.5543059297039</v>
      </c>
      <c r="Z85" s="167">
        <f>AG85+AH85+Maintenance!AM89</f>
        <v>4223.431653046144</v>
      </c>
      <c r="AC85" s="133">
        <f t="shared" si="18"/>
        <v>950</v>
      </c>
      <c r="AD85" s="134">
        <f t="shared" si="12"/>
        <v>6953.1366</v>
      </c>
      <c r="AE85" s="173">
        <f t="shared" si="13"/>
        <v>408.79296621800876</v>
      </c>
      <c r="AF85" s="170">
        <f t="shared" si="14"/>
        <v>3770.5144137383845</v>
      </c>
      <c r="AG85" s="150">
        <f t="shared" si="15"/>
        <v>3977.670313334449</v>
      </c>
      <c r="AH85" s="152">
        <f t="shared" si="16"/>
        <v>245.3398641587156</v>
      </c>
    </row>
    <row r="86" spans="16:34" ht="12.75">
      <c r="P86" s="133">
        <f t="shared" si="17"/>
        <v>960</v>
      </c>
      <c r="Q86" s="156">
        <f>AE86+AH86+Maintenance!G90</f>
        <v>661.5818219230957</v>
      </c>
      <c r="R86" s="159">
        <f>AE86+AH86+Maintenance!O90</f>
        <v>661.6855142010191</v>
      </c>
      <c r="S86" s="166">
        <f>AG86+AH86+Maintenance!G90</f>
        <v>4224.914035024825</v>
      </c>
      <c r="T86" s="167">
        <f>AG86+AH86+Maintenance!O90</f>
        <v>4225.017727302749</v>
      </c>
      <c r="U86" s="166">
        <f>AE86+AH86+Maintenance!W90</f>
        <v>661.6186470604463</v>
      </c>
      <c r="V86" s="167">
        <f>AE86+AH86+Maintenance!AE90</f>
        <v>662.0334161721402</v>
      </c>
      <c r="W86" s="162">
        <f>AG86+AH86+Maintenance!W90</f>
        <v>4224.9508601621765</v>
      </c>
      <c r="X86" s="167">
        <f>AG86+AH86+Maintenance!AE90</f>
        <v>4225.365629273871</v>
      </c>
      <c r="Y86" s="166">
        <f>AE86+AH86+Maintenance!AM90</f>
        <v>661.9676508745038</v>
      </c>
      <c r="Z86" s="167">
        <f>AG86+AH86+Maintenance!AM90</f>
        <v>4225.299863976234</v>
      </c>
      <c r="AC86" s="133">
        <f t="shared" si="18"/>
        <v>960</v>
      </c>
      <c r="AD86" s="134">
        <f t="shared" si="12"/>
        <v>6958.1366</v>
      </c>
      <c r="AE86" s="173">
        <f t="shared" si="13"/>
        <v>413.80860121334797</v>
      </c>
      <c r="AF86" s="170">
        <f t="shared" si="14"/>
        <v>3767.4079396893076</v>
      </c>
      <c r="AG86" s="150">
        <f t="shared" si="15"/>
        <v>3977.1408143150784</v>
      </c>
      <c r="AH86" s="152">
        <f t="shared" si="16"/>
        <v>247.76094566396426</v>
      </c>
    </row>
    <row r="87" spans="16:34" ht="12.75">
      <c r="P87" s="133">
        <f t="shared" si="17"/>
        <v>970</v>
      </c>
      <c r="Q87" s="156">
        <f>AE87+AH87+Maintenance!G91</f>
        <v>669.0014680189055</v>
      </c>
      <c r="R87" s="159">
        <f>AE87+AH87+Maintenance!O91</f>
        <v>669.0968556783763</v>
      </c>
      <c r="S87" s="166">
        <f>AG87+AH87+Maintenance!G91</f>
        <v>4226.802784123446</v>
      </c>
      <c r="T87" s="167">
        <f>AG87+AH87+Maintenance!O91</f>
        <v>4226.898171782917</v>
      </c>
      <c r="U87" s="166">
        <f>AE87+AH87+Maintenance!W91</f>
        <v>669.0366663506169</v>
      </c>
      <c r="V87" s="167">
        <f>AE87+AH87+Maintenance!AE91</f>
        <v>669.4182169885001</v>
      </c>
      <c r="W87" s="162">
        <f>AG87+AH87+Maintenance!W91</f>
        <v>4226.8379824551575</v>
      </c>
      <c r="X87" s="167">
        <f>AG87+AH87+Maintenance!AE91</f>
        <v>4227.219533093041</v>
      </c>
      <c r="Y87" s="166">
        <f>AE87+AH87+Maintenance!AM91</f>
        <v>669.3657643749863</v>
      </c>
      <c r="Z87" s="167">
        <f>AG87+AH87+Maintenance!AM91</f>
        <v>4227.167080479528</v>
      </c>
      <c r="AC87" s="133">
        <f t="shared" si="18"/>
        <v>970</v>
      </c>
      <c r="AD87" s="134">
        <f t="shared" si="12"/>
        <v>6963.1366</v>
      </c>
      <c r="AE87" s="173">
        <f t="shared" si="13"/>
        <v>418.81370700683095</v>
      </c>
      <c r="AF87" s="170">
        <f t="shared" si="14"/>
        <v>3764.309703006607</v>
      </c>
      <c r="AG87" s="150">
        <f t="shared" si="15"/>
        <v>3976.6150231113716</v>
      </c>
      <c r="AH87" s="152">
        <f t="shared" si="16"/>
        <v>250.17602823483736</v>
      </c>
    </row>
    <row r="88" spans="16:34" ht="12.75">
      <c r="P88" s="133">
        <f t="shared" si="17"/>
        <v>980</v>
      </c>
      <c r="Q88" s="156">
        <f>AE88+AH88+Maintenance!G92</f>
        <v>676.4046631539902</v>
      </c>
      <c r="R88" s="159">
        <f>AE88+AH88+Maintenance!O92</f>
        <v>676.4923973111327</v>
      </c>
      <c r="S88" s="166">
        <f>AG88+AH88+Maintenance!G92</f>
        <v>4228.689268452345</v>
      </c>
      <c r="T88" s="167">
        <f>AG88+AH88+Maintenance!O92</f>
        <v>4228.777002609487</v>
      </c>
      <c r="U88" s="166">
        <f>AE88+AH88+Maintenance!W92</f>
        <v>676.4383066089484</v>
      </c>
      <c r="V88" s="167">
        <f>AE88+AH88+Maintenance!AE92</f>
        <v>676.7892432375179</v>
      </c>
      <c r="W88" s="162">
        <f>AG88+AH88+Maintenance!W92</f>
        <v>4228.722911907303</v>
      </c>
      <c r="X88" s="167">
        <f>AG88+AH88+Maintenance!AE92</f>
        <v>4229.073848535872</v>
      </c>
      <c r="Y88" s="166">
        <f>AE88+AH88+Maintenance!AM92</f>
        <v>676.748627647295</v>
      </c>
      <c r="Z88" s="167">
        <f>AG88+AH88+Maintenance!AM92</f>
        <v>4229.033232945649</v>
      </c>
      <c r="AC88" s="133">
        <f t="shared" si="18"/>
        <v>980</v>
      </c>
      <c r="AD88" s="134">
        <f t="shared" si="12"/>
        <v>6968.1366</v>
      </c>
      <c r="AE88" s="173">
        <f t="shared" si="13"/>
        <v>423.80831633035143</v>
      </c>
      <c r="AF88" s="170">
        <f t="shared" si="14"/>
        <v>3761.2196732653547</v>
      </c>
      <c r="AG88" s="150">
        <f t="shared" si="15"/>
        <v>3976.092921628706</v>
      </c>
      <c r="AH88" s="152">
        <f t="shared" si="16"/>
        <v>252.58513233865276</v>
      </c>
    </row>
    <row r="89" spans="16:34" ht="12.75">
      <c r="P89" s="133">
        <f t="shared" si="17"/>
        <v>990</v>
      </c>
      <c r="Q89" s="156">
        <f>AE89+AH89+Maintenance!G93</f>
        <v>683.7914592336774</v>
      </c>
      <c r="R89" s="159">
        <f>AE89+AH89+Maintenance!O93</f>
        <v>683.8721405359878</v>
      </c>
      <c r="S89" s="166">
        <f>AG89+AH89+Maintenance!G93</f>
        <v>4230.5734893275485</v>
      </c>
      <c r="T89" s="167">
        <f>AG89+AH89+Maintenance!O93</f>
        <v>4230.654170629859</v>
      </c>
      <c r="U89" s="166">
        <f>AE89+AH89+Maintenance!W93</f>
        <v>683.8236165575353</v>
      </c>
      <c r="V89" s="167">
        <f>AE89+AH89+Maintenance!AE93</f>
        <v>684.1463417667766</v>
      </c>
      <c r="W89" s="162">
        <f>AG89+AH89+Maintenance!W93</f>
        <v>4230.6056466514065</v>
      </c>
      <c r="X89" s="167">
        <f>AG89+AH89+Maintenance!AE93</f>
        <v>4230.9283718606475</v>
      </c>
      <c r="Y89" s="166">
        <f>AE89+AH89+Maintenance!AM93</f>
        <v>684.1162256731042</v>
      </c>
      <c r="Z89" s="167">
        <f>AG89+AH89+Maintenance!AM93</f>
        <v>4230.898255766975</v>
      </c>
      <c r="AC89" s="133">
        <f t="shared" si="18"/>
        <v>990</v>
      </c>
      <c r="AD89" s="134">
        <f t="shared" si="12"/>
        <v>6973.1366</v>
      </c>
      <c r="AE89" s="173">
        <f t="shared" si="13"/>
        <v>428.7924617764638</v>
      </c>
      <c r="AF89" s="170">
        <f t="shared" si="14"/>
        <v>3758.137820184819</v>
      </c>
      <c r="AG89" s="150">
        <f t="shared" si="15"/>
        <v>3975.574491870335</v>
      </c>
      <c r="AH89" s="152">
        <f t="shared" si="16"/>
        <v>254.988278349261</v>
      </c>
    </row>
    <row r="90" spans="16:34" ht="12.75">
      <c r="P90" s="133">
        <f t="shared" si="17"/>
        <v>1000</v>
      </c>
      <c r="Q90" s="156">
        <f>AE90+AH90+Maintenance!G94</f>
        <v>691.1619079787976</v>
      </c>
      <c r="R90" s="159">
        <f>AE90+AH90+Maintenance!O94</f>
        <v>691.2360904925335</v>
      </c>
      <c r="S90" s="166">
        <f>AG90+AH90+Maintenance!G94</f>
        <v>4232.455448116408</v>
      </c>
      <c r="T90" s="167">
        <f>AG90+AH90+Maintenance!O94</f>
        <v>4232.529630630143</v>
      </c>
      <c r="U90" s="166">
        <f>AE90+AH90+Maintenance!W94</f>
        <v>691.1926448749862</v>
      </c>
      <c r="V90" s="167">
        <f>AE90+AH90+Maintenance!AE94</f>
        <v>691.4893749299301</v>
      </c>
      <c r="W90" s="162">
        <f>AG90+AH90+Maintenance!W94</f>
        <v>4232.486185012596</v>
      </c>
      <c r="X90" s="167">
        <f>AG90+AH90+Maintenance!AE94</f>
        <v>4232.782915067541</v>
      </c>
      <c r="Y90" s="166">
        <f>AE90+AH90+Maintenance!AM94</f>
        <v>691.4685469786971</v>
      </c>
      <c r="Z90" s="167">
        <f>AG90+AH90+Maintenance!AM94</f>
        <v>4232.762087116307</v>
      </c>
      <c r="AC90" s="133">
        <f t="shared" si="18"/>
        <v>1000</v>
      </c>
      <c r="AD90" s="134">
        <f t="shared" si="12"/>
        <v>6978.1366</v>
      </c>
      <c r="AE90" s="173">
        <f t="shared" si="13"/>
        <v>433.76617579914534</v>
      </c>
      <c r="AF90" s="170">
        <f t="shared" si="14"/>
        <v>3755.0641136275967</v>
      </c>
      <c r="AG90" s="150">
        <f t="shared" si="15"/>
        <v>3975.0597159367558</v>
      </c>
      <c r="AH90" s="152">
        <f t="shared" si="16"/>
        <v>257.38548654758927</v>
      </c>
    </row>
    <row r="91" spans="16:34" ht="12.75">
      <c r="P91" s="133">
        <f t="shared" si="17"/>
        <v>1010</v>
      </c>
      <c r="Q91" s="156">
        <f>AE91+AH91+Maintenance!G95</f>
        <v>698.5160609249052</v>
      </c>
      <c r="R91" s="159">
        <f>AE91+AH91+Maintenance!O95</f>
        <v>698.5842557240708</v>
      </c>
      <c r="S91" s="166">
        <f>AG91+AH91+Maintenance!G95</f>
        <v>4234.335146235421</v>
      </c>
      <c r="T91" s="167">
        <f>AG91+AH91+Maintenance!O95</f>
        <v>4234.403341034587</v>
      </c>
      <c r="U91" s="166">
        <f>AE91+AH91+Maintenance!W95</f>
        <v>698.5454401893926</v>
      </c>
      <c r="V91" s="167">
        <f>AE91+AH91+Maintenance!AE95</f>
        <v>698.818219386055</v>
      </c>
      <c r="W91" s="162">
        <f>AG91+AH91+Maintenance!W95</f>
        <v>4234.364525499909</v>
      </c>
      <c r="X91" s="167">
        <f>AG91+AH91+Maintenance!AE95</f>
        <v>4234.637304696572</v>
      </c>
      <c r="Y91" s="166">
        <f>AE91+AH91+Maintenance!AM95</f>
        <v>698.8055834264056</v>
      </c>
      <c r="Z91" s="167">
        <f>AG91+AH91+Maintenance!AM95</f>
        <v>4234.624668736922</v>
      </c>
      <c r="AC91" s="133">
        <f t="shared" si="18"/>
        <v>1010</v>
      </c>
      <c r="AD91" s="134">
        <f t="shared" si="12"/>
        <v>6983.1366</v>
      </c>
      <c r="AE91" s="173">
        <f t="shared" si="13"/>
        <v>438.72949071455827</v>
      </c>
      <c r="AF91" s="170">
        <f t="shared" si="14"/>
        <v>3751.9985235987706</v>
      </c>
      <c r="AG91" s="150">
        <f t="shared" si="15"/>
        <v>3974.548576025075</v>
      </c>
      <c r="AH91" s="152">
        <f t="shared" si="16"/>
        <v>259.77677712218446</v>
      </c>
    </row>
    <row r="92" spans="16:34" ht="12.75">
      <c r="P92" s="133">
        <f t="shared" si="17"/>
        <v>1020</v>
      </c>
      <c r="Q92" s="156">
        <f>AE92+AH92+Maintenance!G96</f>
        <v>705.8539694215884</v>
      </c>
      <c r="R92" s="159">
        <f>AE92+AH92+Maintenance!O96</f>
        <v>705.9166479013793</v>
      </c>
      <c r="S92" s="166">
        <f>AG92+AH92+Maintenance!G96</f>
        <v>4236.212585148168</v>
      </c>
      <c r="T92" s="167">
        <f>AG92+AH92+Maintenance!O96</f>
        <v>4236.275263627959</v>
      </c>
      <c r="U92" s="166">
        <f>AE92+AH92+Maintenance!W96</f>
        <v>705.8820510716619</v>
      </c>
      <c r="V92" s="167">
        <f>AE92+AH92+Maintenance!AE96</f>
        <v>706.1327649908255</v>
      </c>
      <c r="W92" s="162">
        <f>AG92+AH92+Maintenance!W96</f>
        <v>4236.240666798241</v>
      </c>
      <c r="X92" s="167">
        <f>AG92+AH92+Maintenance!AE96</f>
        <v>4236.491380717405</v>
      </c>
      <c r="Y92" s="166">
        <f>AE92+AH92+Maintenance!AM96</f>
        <v>706.1273300177143</v>
      </c>
      <c r="Z92" s="167">
        <f>AG92+AH92+Maintenance!AM96</f>
        <v>4236.485945744294</v>
      </c>
      <c r="AC92" s="133">
        <f t="shared" si="18"/>
        <v>1020</v>
      </c>
      <c r="AD92" s="134">
        <f t="shared" si="12"/>
        <v>6988.1366</v>
      </c>
      <c r="AE92" s="173">
        <f t="shared" si="13"/>
        <v>443.6824387018179</v>
      </c>
      <c r="AF92" s="170">
        <f t="shared" si="14"/>
        <v>3748.941020245058</v>
      </c>
      <c r="AG92" s="150">
        <f t="shared" si="15"/>
        <v>3974.0410544283973</v>
      </c>
      <c r="AH92" s="152">
        <f t="shared" si="16"/>
        <v>262.16217016974605</v>
      </c>
    </row>
    <row r="93" spans="16:34" ht="12.75">
      <c r="P93" s="133">
        <f t="shared" si="17"/>
        <v>1030</v>
      </c>
      <c r="Q93" s="156">
        <f>AE93+AH93+Maintenance!G97</f>
        <v>713.1756846318355</v>
      </c>
      <c r="R93" s="159">
        <f>AE93+AH93+Maintenance!O97</f>
        <v>713.2332815676587</v>
      </c>
      <c r="S93" s="166">
        <f>AG93+AH93+Maintenance!G97</f>
        <v>4238.087766363315</v>
      </c>
      <c r="T93" s="167">
        <f>AG93+AH93+Maintenance!O97</f>
        <v>4238.145363299138</v>
      </c>
      <c r="U93" s="166">
        <f>AE93+AH93+Maintenance!W97</f>
        <v>713.2025260291747</v>
      </c>
      <c r="V93" s="167">
        <f>AE93+AH93+Maintenance!AE97</f>
        <v>713.4329137724677</v>
      </c>
      <c r="W93" s="162">
        <f>AG93+AH93+Maintenance!W97</f>
        <v>4238.114607760654</v>
      </c>
      <c r="X93" s="167">
        <f>AG93+AH93+Maintenance!AE97</f>
        <v>4238.344995503947</v>
      </c>
      <c r="Y93" s="166">
        <f>AE93+AH93+Maintenance!AM97</f>
        <v>713.4337847073574</v>
      </c>
      <c r="Z93" s="167">
        <f>AG93+AH93+Maintenance!AM97</f>
        <v>4238.345866438836</v>
      </c>
      <c r="AC93" s="133">
        <f t="shared" si="18"/>
        <v>1030</v>
      </c>
      <c r="AD93" s="134">
        <f t="shared" si="12"/>
        <v>6993.1366</v>
      </c>
      <c r="AE93" s="173">
        <f t="shared" si="13"/>
        <v>448.6250518037265</v>
      </c>
      <c r="AF93" s="170">
        <f t="shared" si="14"/>
        <v>3745.8915738539836</v>
      </c>
      <c r="AG93" s="150">
        <f t="shared" si="15"/>
        <v>3973.537133535206</v>
      </c>
      <c r="AH93" s="152">
        <f t="shared" si="16"/>
        <v>264.5416856956625</v>
      </c>
    </row>
    <row r="94" spans="16:34" ht="12.75">
      <c r="P94" s="133">
        <f t="shared" si="17"/>
        <v>1040</v>
      </c>
      <c r="Q94" s="156">
        <f>AE94+AH94+Maintenance!G98</f>
        <v>720.4812575315044</v>
      </c>
      <c r="R94" s="159">
        <f>AE94+AH94+Maintenance!O98</f>
        <v>720.5341739030699</v>
      </c>
      <c r="S94" s="166">
        <f>AG94+AH94+Maintenance!G98</f>
        <v>4239.960691432711</v>
      </c>
      <c r="T94" s="167">
        <f>AG94+AH94+Maintenance!O98</f>
        <v>4240.013607804277</v>
      </c>
      <c r="U94" s="166">
        <f>AE94+AH94+Maintenance!W98</f>
        <v>720.5069134997976</v>
      </c>
      <c r="V94" s="167">
        <f>AE94+AH94+Maintenance!AE98</f>
        <v>720.7185789860598</v>
      </c>
      <c r="W94" s="162">
        <f>AG94+AH94+Maintenance!W98</f>
        <v>4239.986347401004</v>
      </c>
      <c r="X94" s="167">
        <f>AG94+AH94+Maintenance!AE98</f>
        <v>4240.1980128872665</v>
      </c>
      <c r="Y94" s="166">
        <f>AE94+AH94+Maintenance!AM98</f>
        <v>720.7249482278417</v>
      </c>
      <c r="Z94" s="167">
        <f>AG94+AH94+Maintenance!AM98</f>
        <v>4240.204382129049</v>
      </c>
      <c r="AC94" s="133">
        <f t="shared" si="18"/>
        <v>1040</v>
      </c>
      <c r="AD94" s="134">
        <f t="shared" si="12"/>
        <v>6998.1366</v>
      </c>
      <c r="AE94" s="173">
        <f t="shared" si="13"/>
        <v>453.55736192753415</v>
      </c>
      <c r="AF94" s="170">
        <f t="shared" si="14"/>
        <v>3742.8501548530307</v>
      </c>
      <c r="AG94" s="150">
        <f t="shared" si="15"/>
        <v>3973.036795828741</v>
      </c>
      <c r="AH94" s="152">
        <f t="shared" si="16"/>
        <v>266.9153436145391</v>
      </c>
    </row>
    <row r="95" spans="16:34" ht="12.75">
      <c r="P95" s="133">
        <f t="shared" si="17"/>
        <v>1050</v>
      </c>
      <c r="Q95" s="156">
        <f>AE95+AH95+Maintenance!G99</f>
        <v>727.7707389088339</v>
      </c>
      <c r="R95" s="159">
        <f>AE95+AH95+Maintenance!O99</f>
        <v>727.819344507323</v>
      </c>
      <c r="S95" s="166">
        <f>AG95+AH95+Maintenance!G99</f>
        <v>4241.831361949581</v>
      </c>
      <c r="T95" s="167">
        <f>AG95+AH95+Maintenance!O99</f>
        <v>4241.87996754807</v>
      </c>
      <c r="U95" s="166">
        <f>AE95+AH95+Maintenance!W99</f>
        <v>727.7952618461795</v>
      </c>
      <c r="V95" s="167">
        <f>AE95+AH95+Maintenance!AE99</f>
        <v>727.9896842401358</v>
      </c>
      <c r="W95" s="162">
        <f>AG95+AH95+Maintenance!W99</f>
        <v>4241.855884886927</v>
      </c>
      <c r="X95" s="167">
        <f>AG95+AH95+Maintenance!AE99</f>
        <v>4242.050307280883</v>
      </c>
      <c r="Y95" s="166">
        <f>AE95+AH95+Maintenance!AM99</f>
        <v>728.0008239237598</v>
      </c>
      <c r="Z95" s="167">
        <f>AG95+AH95+Maintenance!AM99</f>
        <v>4242.061446964507</v>
      </c>
      <c r="AC95" s="133">
        <f t="shared" si="18"/>
        <v>1050</v>
      </c>
      <c r="AD95" s="134">
        <f t="shared" si="12"/>
        <v>7003.1366</v>
      </c>
      <c r="AE95" s="173">
        <f t="shared" si="13"/>
        <v>458.47940084566386</v>
      </c>
      <c r="AF95" s="170">
        <f t="shared" si="14"/>
        <v>3739.81673380884</v>
      </c>
      <c r="AG95" s="150">
        <f t="shared" si="15"/>
        <v>3972.5400238864117</v>
      </c>
      <c r="AH95" s="152">
        <f t="shared" si="16"/>
        <v>269.2831637507215</v>
      </c>
    </row>
    <row r="96" spans="16:34" ht="12.75">
      <c r="P96" s="133">
        <f t="shared" si="17"/>
        <v>1060</v>
      </c>
      <c r="Q96" s="156">
        <f>AE96+AH96+Maintenance!G100</f>
        <v>735.0441793640626</v>
      </c>
      <c r="R96" s="159">
        <f>AE96+AH96+Maintenance!O100</f>
        <v>735.0888151989994</v>
      </c>
      <c r="S96" s="166">
        <f>AG96+AH96+Maintenance!G100</f>
        <v>4243.699779546782</v>
      </c>
      <c r="T96" s="167">
        <f>AG96+AH96+Maintenance!O100</f>
        <v>4243.744415381719</v>
      </c>
      <c r="U96" s="166">
        <f>AE96+AH96+Maintenance!W100</f>
        <v>735.067619350388</v>
      </c>
      <c r="V96" s="167">
        <f>AE96+AH96+Maintenance!AE100</f>
        <v>735.246162690135</v>
      </c>
      <c r="W96" s="162">
        <f>AG96+AH96+Maintenance!W100</f>
        <v>4243.723219533108</v>
      </c>
      <c r="X96" s="167">
        <f>AG96+AH96+Maintenance!AE100</f>
        <v>4243.901762872854</v>
      </c>
      <c r="Y96" s="166">
        <f>AE96+AH96+Maintenance!AM100</f>
        <v>735.2614175954162</v>
      </c>
      <c r="Z96" s="167">
        <f>AG96+AH96+Maintenance!AM100</f>
        <v>4243.917017778136</v>
      </c>
      <c r="AC96" s="133">
        <f t="shared" si="18"/>
        <v>1060</v>
      </c>
      <c r="AD96" s="134">
        <f t="shared" si="12"/>
        <v>7008.1366</v>
      </c>
      <c r="AE96" s="173">
        <f t="shared" si="13"/>
        <v>463.39120019646793</v>
      </c>
      <c r="AF96" s="170">
        <f t="shared" si="14"/>
        <v>3736.7912814263746</v>
      </c>
      <c r="AG96" s="150">
        <f t="shared" si="15"/>
        <v>3972.046800379187</v>
      </c>
      <c r="AH96" s="152">
        <f t="shared" si="16"/>
        <v>271.64516583881965</v>
      </c>
    </row>
    <row r="97" spans="16:34" ht="12.75">
      <c r="P97" s="133">
        <f t="shared" si="17"/>
        <v>1070</v>
      </c>
      <c r="Q97" s="156">
        <f>AE97+AH97+Maintenance!G101</f>
        <v>742.3016293090749</v>
      </c>
      <c r="R97" s="159">
        <f>AE97+AH97+Maintenance!O101</f>
        <v>742.3426098302547</v>
      </c>
      <c r="S97" s="166">
        <f>AG97+AH97+Maintenance!G101</f>
        <v>4245.565945895122</v>
      </c>
      <c r="T97" s="167">
        <f>AG97+AH97+Maintenance!O101</f>
        <v>4245.6069264163025</v>
      </c>
      <c r="U97" s="166">
        <f>AE97+AH97+Maintenance!W101</f>
        <v>742.3240342087928</v>
      </c>
      <c r="V97" s="167">
        <f>AE97+AH97+Maintenance!AE101</f>
        <v>742.4879562935121</v>
      </c>
      <c r="W97" s="162">
        <f>AG97+AH97+Maintenance!W101</f>
        <v>4245.58835079484</v>
      </c>
      <c r="X97" s="167">
        <f>AG97+AH97+Maintenance!AE101</f>
        <v>4245.75227287956</v>
      </c>
      <c r="Y97" s="166">
        <f>AE97+AH97+Maintenance!AM101</f>
        <v>742.5067373511737</v>
      </c>
      <c r="Z97" s="167">
        <f>AG97+AH97+Maintenance!AM101</f>
        <v>4245.771053937221</v>
      </c>
      <c r="AC97" s="133">
        <f t="shared" si="18"/>
        <v>1070</v>
      </c>
      <c r="AD97" s="134">
        <f t="shared" si="12"/>
        <v>7013.1366</v>
      </c>
      <c r="AE97" s="173">
        <f t="shared" si="13"/>
        <v>468.2927914849442</v>
      </c>
      <c r="AF97" s="170">
        <f t="shared" si="14"/>
        <v>3733.7737685481097</v>
      </c>
      <c r="AG97" s="150">
        <f t="shared" si="15"/>
        <v>3971.557108070992</v>
      </c>
      <c r="AH97" s="152">
        <f t="shared" si="16"/>
        <v>274.0013695242247</v>
      </c>
    </row>
    <row r="98" spans="16:34" ht="12.75">
      <c r="P98" s="133">
        <f t="shared" si="17"/>
        <v>1080</v>
      </c>
      <c r="Q98" s="156">
        <f>AE98+AH98+Maintenance!G102</f>
        <v>749.5431389671256</v>
      </c>
      <c r="R98" s="159">
        <f>AE98+AH98+Maintenance!O102</f>
        <v>749.5807541157783</v>
      </c>
      <c r="S98" s="166">
        <f>AG98+AH98+Maintenance!G102</f>
        <v>4247.429862701786</v>
      </c>
      <c r="T98" s="167">
        <f>AG98+AH98+Maintenance!O102</f>
        <v>4247.4674778504395</v>
      </c>
      <c r="U98" s="166">
        <f>AE98+AH98+Maintenance!W102</f>
        <v>749.564554527241</v>
      </c>
      <c r="V98" s="167">
        <f>AE98+AH98+Maintenance!AE102</f>
        <v>749.7150151218516</v>
      </c>
      <c r="W98" s="162">
        <f>AG98+AH98+Maintenance!W102</f>
        <v>4247.451278261902</v>
      </c>
      <c r="X98" s="167">
        <f>AG98+AH98+Maintenance!AE102</f>
        <v>4247.601738856512</v>
      </c>
      <c r="Y98" s="166">
        <f>AE98+AH98+Maintenance!AM102</f>
        <v>749.7367934680847</v>
      </c>
      <c r="Z98" s="167">
        <f>AG98+AH98+Maintenance!AM102</f>
        <v>4247.6235172027455</v>
      </c>
      <c r="AC98" s="133">
        <f t="shared" si="18"/>
        <v>1080</v>
      </c>
      <c r="AD98" s="134">
        <f t="shared" si="12"/>
        <v>7018.1366</v>
      </c>
      <c r="AE98" s="173">
        <f t="shared" si="13"/>
        <v>473.184206083463</v>
      </c>
      <c r="AF98" s="170">
        <f t="shared" si="14"/>
        <v>3730.7641661532293</v>
      </c>
      <c r="AG98" s="150">
        <f t="shared" si="15"/>
        <v>3971.0709298181237</v>
      </c>
      <c r="AH98" s="152">
        <f t="shared" si="16"/>
        <v>276.35179436362415</v>
      </c>
    </row>
    <row r="99" spans="16:34" ht="12.75">
      <c r="P99" s="133">
        <f t="shared" si="17"/>
        <v>1090</v>
      </c>
      <c r="Q99" s="156">
        <f>AE99+AH99+Maintenance!G103</f>
        <v>756.7687583726276</v>
      </c>
      <c r="R99" s="159">
        <f>AE99+AH99+Maintenance!O103</f>
        <v>756.8032754749074</v>
      </c>
      <c r="S99" s="166">
        <f>AG99+AH99+Maintenance!G103</f>
        <v>4249.291531708783</v>
      </c>
      <c r="T99" s="167">
        <f>AG99+AH99+Maintenance!O103</f>
        <v>4249.326048811063</v>
      </c>
      <c r="U99" s="166">
        <f>AE99+AH99+Maintenance!W103</f>
        <v>756.7892283164946</v>
      </c>
      <c r="V99" s="167">
        <f>AE99+AH99+Maintenance!AE103</f>
        <v>756.9272967256136</v>
      </c>
      <c r="W99" s="162">
        <f>AG99+AH99+Maintenance!W103</f>
        <v>4249.31200165265</v>
      </c>
      <c r="X99" s="167">
        <f>AG99+AH99+Maintenance!AE103</f>
        <v>4249.450070061769</v>
      </c>
      <c r="Y99" s="166">
        <f>AE99+AH99+Maintenance!AM103</f>
        <v>756.9515982603366</v>
      </c>
      <c r="Z99" s="167">
        <f>AG99+AH99+Maintenance!AM103</f>
        <v>4249.474371596491</v>
      </c>
      <c r="AC99" s="133">
        <f t="shared" si="18"/>
        <v>1090</v>
      </c>
      <c r="AD99" s="134">
        <f t="shared" si="12"/>
        <v>7023.1366</v>
      </c>
      <c r="AE99" s="173">
        <f t="shared" si="13"/>
        <v>478.065475232496</v>
      </c>
      <c r="AF99" s="170">
        <f t="shared" si="14"/>
        <v>3727.762445356812</v>
      </c>
      <c r="AG99" s="150">
        <f t="shared" si="15"/>
        <v>3970.588248568651</v>
      </c>
      <c r="AH99" s="152">
        <f t="shared" si="16"/>
        <v>278.6964598255094</v>
      </c>
    </row>
    <row r="100" spans="16:34" ht="12.75">
      <c r="P100" s="133">
        <f t="shared" si="17"/>
        <v>1100</v>
      </c>
      <c r="Q100" s="156">
        <f>AE100+AH100+Maintenance!G104</f>
        <v>763.978537370989</v>
      </c>
      <c r="R100" s="159">
        <f>AE100+AH100+Maintenance!O104</f>
        <v>764.0102028858817</v>
      </c>
      <c r="S100" s="166">
        <f>AG100+AH100+Maintenance!G104</f>
        <v>4251.150954691516</v>
      </c>
      <c r="T100" s="167">
        <f>AG100+AH100+Maintenance!O104</f>
        <v>4251.1826202064085</v>
      </c>
      <c r="U100" s="166">
        <f>AE100+AH100+Maintenance!W104</f>
        <v>763.9981034879129</v>
      </c>
      <c r="V100" s="167">
        <f>AE100+AH100+Maintenance!AE104</f>
        <v>764.1247655474833</v>
      </c>
      <c r="W100" s="162">
        <f>AG100+AH100+Maintenance!W104</f>
        <v>4251.17052080844</v>
      </c>
      <c r="X100" s="167">
        <f>AG100+AH100+Maintenance!AE104</f>
        <v>4251.29718286801</v>
      </c>
      <c r="Y100" s="166">
        <f>AE100+AH100+Maintenance!AM104</f>
        <v>764.1511659550654</v>
      </c>
      <c r="Z100" s="167">
        <f>AG100+AH100+Maintenance!AM104</f>
        <v>4251.323583275593</v>
      </c>
      <c r="AC100" s="133">
        <f t="shared" si="18"/>
        <v>1100</v>
      </c>
      <c r="AD100" s="134">
        <f t="shared" si="12"/>
        <v>7028.1366</v>
      </c>
      <c r="AE100" s="173">
        <f t="shared" si="13"/>
        <v>482.93663004132804</v>
      </c>
      <c r="AF100" s="170">
        <f t="shared" si="14"/>
        <v>3724.768577409064</v>
      </c>
      <c r="AG100" s="150">
        <f t="shared" si="15"/>
        <v>3970.109047361855</v>
      </c>
      <c r="AH100" s="152">
        <f t="shared" si="16"/>
        <v>281.03538529068635</v>
      </c>
    </row>
    <row r="101" spans="16:34" ht="12.75">
      <c r="P101" s="133">
        <f t="shared" si="17"/>
        <v>1110</v>
      </c>
      <c r="Q101" s="156">
        <f>AE101+AH101+Maintenance!G105</f>
        <v>771.1725256185008</v>
      </c>
      <c r="R101" s="159">
        <f>AE101+AH101+Maintenance!O105</f>
        <v>771.2015667513115</v>
      </c>
      <c r="S101" s="166">
        <f>AG101+AH101+Maintenance!G105</f>
        <v>4253.008133457352</v>
      </c>
      <c r="T101" s="167">
        <f>AG101+AH101+Maintenance!O105</f>
        <v>4253.037174590163</v>
      </c>
      <c r="U101" s="166">
        <f>AE101+AH101+Maintenance!W105</f>
        <v>771.1912278493689</v>
      </c>
      <c r="V101" s="167">
        <f>AE101+AH101+Maintenance!AE105</f>
        <v>771.3073923806116</v>
      </c>
      <c r="W101" s="162">
        <f>AG101+AH101+Maintenance!W105</f>
        <v>4253.02683568822</v>
      </c>
      <c r="X101" s="167">
        <f>AG101+AH101+Maintenance!AE105</f>
        <v>4253.143000219463</v>
      </c>
      <c r="Y101" s="166">
        <f>AE101+AH101+Maintenance!AM105</f>
        <v>771.3355125751293</v>
      </c>
      <c r="Z101" s="167">
        <f>AG101+AH101+Maintenance!AM105</f>
        <v>4253.17112041398</v>
      </c>
      <c r="AC101" s="133">
        <f t="shared" si="18"/>
        <v>1110</v>
      </c>
      <c r="AD101" s="134">
        <f t="shared" si="12"/>
        <v>7033.1366</v>
      </c>
      <c r="AE101" s="173">
        <f t="shared" si="13"/>
        <v>487.797701488768</v>
      </c>
      <c r="AF101" s="170">
        <f t="shared" si="14"/>
        <v>3721.7825336944898</v>
      </c>
      <c r="AG101" s="150">
        <f t="shared" si="15"/>
        <v>3969.6333093276194</v>
      </c>
      <c r="AH101" s="152">
        <f t="shared" si="16"/>
        <v>283.3685900527768</v>
      </c>
    </row>
    <row r="102" spans="16:34" ht="12.75">
      <c r="P102" s="133">
        <f t="shared" si="17"/>
        <v>1120</v>
      </c>
      <c r="Q102" s="156">
        <f>AE102+AH102+Maintenance!G106</f>
        <v>778.3507725822817</v>
      </c>
      <c r="R102" s="159">
        <f>AE102+AH102+Maintenance!O106</f>
        <v>778.3773987740129</v>
      </c>
      <c r="S102" s="166">
        <f>AG102+AH102+Maintenance!G106</f>
        <v>4254.863069844304</v>
      </c>
      <c r="T102" s="167">
        <f>AG102+AH102+Maintenance!O106</f>
        <v>4254.889696036035</v>
      </c>
      <c r="U102" s="166">
        <f>AE102+AH102+Maintenance!W106</f>
        <v>778.3686491013988</v>
      </c>
      <c r="V102" s="167">
        <f>AE102+AH102+Maintenance!AE106</f>
        <v>778.4751538683239</v>
      </c>
      <c r="W102" s="162">
        <f>AG102+AH102+Maintenance!W106</f>
        <v>4254.880946363422</v>
      </c>
      <c r="X102" s="167">
        <f>AG102+AH102+Maintenance!AE106</f>
        <v>4254.987451130347</v>
      </c>
      <c r="Y102" s="166">
        <f>AE102+AH102+Maintenance!AM106</f>
        <v>778.504655828466</v>
      </c>
      <c r="Z102" s="167">
        <f>AG102+AH102+Maintenance!AM106</f>
        <v>4255.016953090489</v>
      </c>
      <c r="AC102" s="133">
        <f t="shared" si="18"/>
        <v>1120</v>
      </c>
      <c r="AD102" s="134">
        <f t="shared" si="12"/>
        <v>7038.1366</v>
      </c>
      <c r="AE102" s="173">
        <f t="shared" si="13"/>
        <v>492.64872042385656</v>
      </c>
      <c r="AF102" s="170">
        <f t="shared" si="14"/>
        <v>3718.8042857311416</v>
      </c>
      <c r="AG102" s="150">
        <f t="shared" si="15"/>
        <v>3969.161017685879</v>
      </c>
      <c r="AH102" s="152">
        <f t="shared" si="16"/>
        <v>285.69609331871936</v>
      </c>
    </row>
    <row r="103" spans="16:34" ht="12.75">
      <c r="P103" s="133">
        <f t="shared" si="17"/>
        <v>1130</v>
      </c>
      <c r="Q103" s="156">
        <f>AE103+AH103+Maintenance!G107</f>
        <v>785.513327540262</v>
      </c>
      <c r="R103" s="159">
        <f>AE103+AH103+Maintenance!O107</f>
        <v>785.5377318424013</v>
      </c>
      <c r="S103" s="166">
        <f>AG103+AH103+Maintenance!G107</f>
        <v>4256.715765719729</v>
      </c>
      <c r="T103" s="167">
        <f>AG103+AH103+Maintenance!O107</f>
        <v>4256.740170021868</v>
      </c>
      <c r="U103" s="166">
        <f>AE103+AH103+Maintenance!W107</f>
        <v>785.530414833559</v>
      </c>
      <c r="V103" s="167">
        <f>AE103+AH103+Maintenance!AE107</f>
        <v>785.6280320421163</v>
      </c>
      <c r="W103" s="162">
        <f>AG103+AH103+Maintenance!W107</f>
        <v>4256.732853013026</v>
      </c>
      <c r="X103" s="167">
        <f>AG103+AH103+Maintenance!AE107</f>
        <v>4256.830470221583</v>
      </c>
      <c r="Y103" s="166">
        <f>AE103+AH103+Maintenance!AM107</f>
        <v>785.6586150036497</v>
      </c>
      <c r="Z103" s="167">
        <f>AG103+AH103+Maintenance!AM107</f>
        <v>4256.861053183116</v>
      </c>
      <c r="AC103" s="133">
        <f t="shared" si="18"/>
        <v>1130</v>
      </c>
      <c r="AD103" s="134">
        <f t="shared" si="12"/>
        <v>7043.1366</v>
      </c>
      <c r="AE103" s="173">
        <f t="shared" si="13"/>
        <v>497.489717566566</v>
      </c>
      <c r="AF103" s="170">
        <f t="shared" si="14"/>
        <v>3715.8338051698174</v>
      </c>
      <c r="AG103" s="150">
        <f t="shared" si="15"/>
        <v>3968.692155746033</v>
      </c>
      <c r="AH103" s="152">
        <f t="shared" si="16"/>
        <v>288.01791420926355</v>
      </c>
    </row>
    <row r="104" spans="16:34" ht="12.75">
      <c r="P104" s="133">
        <f t="shared" si="17"/>
        <v>1140</v>
      </c>
      <c r="Q104" s="156">
        <f>AE104+AH104+Maintenance!G108</f>
        <v>792.6602395812381</v>
      </c>
      <c r="R104" s="159">
        <f>AE104+AH104+Maintenance!O108</f>
        <v>792.6825999247454</v>
      </c>
      <c r="S104" s="166">
        <f>AG104+AH104+Maintenance!G108</f>
        <v>4258.566222979121</v>
      </c>
      <c r="T104" s="167">
        <f>AG104+AH104+Maintenance!O108</f>
        <v>4258.588583322628</v>
      </c>
      <c r="U104" s="166">
        <f>AE104+AH104+Maintenance!W108</f>
        <v>792.6765725210153</v>
      </c>
      <c r="V104" s="167">
        <f>AE104+AH104+Maintenance!AE108</f>
        <v>792.7660138950442</v>
      </c>
      <c r="W104" s="162">
        <f>AG104+AH104+Maintenance!W108</f>
        <v>4258.582555918898</v>
      </c>
      <c r="X104" s="167">
        <f>AG104+AH104+Maintenance!AE108</f>
        <v>4258.671997292927</v>
      </c>
      <c r="Y104" s="166">
        <f>AE104+AH104+Maintenance!AM108</f>
        <v>792.7974108713381</v>
      </c>
      <c r="Z104" s="167">
        <f>AG104+AH104+Maintenance!AM108</f>
        <v>4258.7033942692215</v>
      </c>
      <c r="AC104" s="133">
        <f t="shared" si="18"/>
        <v>1140</v>
      </c>
      <c r="AD104" s="134">
        <f t="shared" si="12"/>
        <v>7048.1366</v>
      </c>
      <c r="AE104" s="173">
        <f t="shared" si="13"/>
        <v>502.32072350851274</v>
      </c>
      <c r="AF104" s="170">
        <f t="shared" si="14"/>
        <v>3712.8710637933036</v>
      </c>
      <c r="AG104" s="150">
        <f t="shared" si="15"/>
        <v>3968.226706906396</v>
      </c>
      <c r="AH104" s="152">
        <f t="shared" si="16"/>
        <v>290.3340717594663</v>
      </c>
    </row>
    <row r="105" spans="16:34" ht="12.75">
      <c r="P105" s="133">
        <f t="shared" si="17"/>
        <v>1150</v>
      </c>
      <c r="Q105" s="156">
        <f>AE105+AH105+Maintenance!G109</f>
        <v>799.7915576049119</v>
      </c>
      <c r="R105" s="159">
        <f>AE105+AH105+Maintenance!O109</f>
        <v>799.8120379715243</v>
      </c>
      <c r="S105" s="166">
        <f>AG105+AH105+Maintenance!G109</f>
        <v>4260.414443544911</v>
      </c>
      <c r="T105" s="167">
        <f>AG105+AH105+Maintenance!O109</f>
        <v>4260.434923911523</v>
      </c>
      <c r="U105" s="166">
        <f>AE105+AH105+Maintenance!W109</f>
        <v>799.8071695212692</v>
      </c>
      <c r="V105" s="167">
        <f>AE105+AH105+Maintenance!AE109</f>
        <v>799.8890909877189</v>
      </c>
      <c r="W105" s="162">
        <f>AG105+AH105+Maintenance!W109</f>
        <v>4260.430055461267</v>
      </c>
      <c r="X105" s="167">
        <f>AG105+AH105+Maintenance!AE109</f>
        <v>4260.511976927717</v>
      </c>
      <c r="Y105" s="166">
        <f>AE105+AH105+Maintenance!AM109</f>
        <v>799.9210655911972</v>
      </c>
      <c r="Z105" s="167">
        <f>AG105+AH105+Maintenance!AM109</f>
        <v>4260.5439515311955</v>
      </c>
      <c r="AC105" s="133">
        <f t="shared" si="18"/>
        <v>1150</v>
      </c>
      <c r="AD105" s="134">
        <f t="shared" si="12"/>
        <v>7053.1366</v>
      </c>
      <c r="AE105" s="173">
        <f t="shared" si="13"/>
        <v>507.14176871361525</v>
      </c>
      <c r="AF105" s="170">
        <f t="shared" si="14"/>
        <v>3709.9160335155943</v>
      </c>
      <c r="AG105" s="150">
        <f t="shared" si="15"/>
        <v>3967.764654653614</v>
      </c>
      <c r="AH105" s="152">
        <f t="shared" si="16"/>
        <v>292.6445849191776</v>
      </c>
    </row>
    <row r="106" spans="16:34" ht="12.75">
      <c r="P106" s="133">
        <f t="shared" si="17"/>
        <v>1160</v>
      </c>
      <c r="Q106" s="156">
        <f>AE106+AH106+Maintenance!G110</f>
        <v>806.907330322057</v>
      </c>
      <c r="R106" s="159">
        <f>AE106+AH106+Maintenance!O110</f>
        <v>806.9260818254066</v>
      </c>
      <c r="S106" s="166">
        <f>AG106+AH106+Maintenance!G110</f>
        <v>4262.2604293653585</v>
      </c>
      <c r="T106" s="167">
        <f>AG106+AH106+Maintenance!O110</f>
        <v>4262.279180868708</v>
      </c>
      <c r="U106" s="166">
        <f>AE106+AH106+Maintenance!W110</f>
        <v>806.9222530711604</v>
      </c>
      <c r="V106" s="167">
        <f>AE106+AH106+Maintenance!AE110</f>
        <v>806.9972590845593</v>
      </c>
      <c r="W106" s="162">
        <f>AG106+AH106+Maintenance!W110</f>
        <v>4262.275352114462</v>
      </c>
      <c r="X106" s="167">
        <f>AG106+AH106+Maintenance!AE110</f>
        <v>4262.350358127861</v>
      </c>
      <c r="Y106" s="166">
        <f>AE106+AH106+Maintenance!AM110</f>
        <v>807.0296026241424</v>
      </c>
      <c r="Z106" s="167">
        <f>AG106+AH106+Maintenance!AM110</f>
        <v>4262.382701667444</v>
      </c>
      <c r="AC106" s="133">
        <f t="shared" si="18"/>
        <v>1160</v>
      </c>
      <c r="AD106" s="134">
        <f aca="true" t="shared" si="19" ref="AD106:AD137">$AD$3+($AC$10+AC106)/2</f>
        <v>7058.1366</v>
      </c>
      <c r="AE106" s="173">
        <f aca="true" t="shared" si="20" ref="AE106:AE137">(ABS(SQRT($AD$4*(2/($AC$10+$AD$3)-1/AD106))-SQRT($AD$4/($AC$10+$AD$3)))+ABS(SQRT($AD$4/(AC106+$AD$3))-SQRT($AD$4*(2/(AC106+$AD$3)-1/AD106))))*1000</f>
        <v>511.95288351882607</v>
      </c>
      <c r="AF106" s="170">
        <f aca="true" t="shared" si="21" ref="AF106:AF140">SQRT(SQRT($AD$4*(2/(AC106+$AD$3)-1/AD106))^2+SQRT($AD$4/(AC106+$AD$3))^2-(2*SQRT($AD$4*(2/(AC106+$AD$3)-1/AD106))*SQRT($AD$4/(AC106+$AD$3))*COS($D$10/$H$2)))*1000</f>
        <v>3706.96868638114</v>
      </c>
      <c r="AG106" s="150">
        <f aca="true" t="shared" si="22" ref="AG106:AG137">(ABS(SQRT($AD$4*(2/($AC$10+$AD$3)-1/AD106))-SQRT($AD$4/($AC$10+$AD$3)))+AF106/1000)*1000</f>
        <v>3967.3059825621276</v>
      </c>
      <c r="AH106" s="152">
        <f aca="true" t="shared" si="23" ref="AH106:AH140">(SQRT($AD$4/($AD$3+AC106))*(1-SQRT(2*($AD$3+$C$10)/(2*$AD$3+$C$10+AC106))))*1000</f>
        <v>294.9494725535297</v>
      </c>
    </row>
    <row r="107" spans="16:34" ht="12.75">
      <c r="P107" s="133">
        <f t="shared" si="17"/>
        <v>1170</v>
      </c>
      <c r="Q107" s="156">
        <f>AE107+AH107+Maintenance!G111</f>
        <v>814.0076062546402</v>
      </c>
      <c r="R107" s="159">
        <f>AE107+AH107+Maintenance!O111</f>
        <v>814.0247681381057</v>
      </c>
      <c r="S107" s="166">
        <f>AG107+AH107+Maintenance!G111</f>
        <v>4264.10418241347</v>
      </c>
      <c r="T107" s="167">
        <f>AG107+AH107+Maintenance!O111</f>
        <v>4264.121344296936</v>
      </c>
      <c r="U107" s="166">
        <f>AE107+AH107+Maintenance!W111</f>
        <v>814.0218702839627</v>
      </c>
      <c r="V107" s="167">
        <f>AE107+AH107+Maintenance!AE111</f>
        <v>814.0905178178248</v>
      </c>
      <c r="W107" s="162">
        <f>AG107+AH107+Maintenance!W111</f>
        <v>4264.118446442792</v>
      </c>
      <c r="X107" s="167">
        <f>AG107+AH107+Maintenance!AE111</f>
        <v>4264.187093976655</v>
      </c>
      <c r="Y107" s="166">
        <f>AE107+AH107+Maintenance!AM111</f>
        <v>814.1230466494321</v>
      </c>
      <c r="Z107" s="167">
        <f>AG107+AH107+Maintenance!AM111</f>
        <v>4264.219622808262</v>
      </c>
      <c r="AC107" s="133">
        <f t="shared" si="18"/>
        <v>1170</v>
      </c>
      <c r="AD107" s="134">
        <f t="shared" si="19"/>
        <v>7063.1366</v>
      </c>
      <c r="AE107" s="173">
        <f t="shared" si="20"/>
        <v>516.7540981347827</v>
      </c>
      <c r="AF107" s="170">
        <f t="shared" si="21"/>
        <v>3704.028994564087</v>
      </c>
      <c r="AG107" s="150">
        <f t="shared" si="22"/>
        <v>3966.850674293613</v>
      </c>
      <c r="AH107" s="152">
        <f t="shared" si="23"/>
        <v>297.24875344341666</v>
      </c>
    </row>
    <row r="108" spans="16:34" ht="12.75">
      <c r="P108" s="133">
        <f t="shared" si="17"/>
        <v>1180</v>
      </c>
      <c r="Q108" s="156">
        <f>AE108+AH108+Maintenance!G112</f>
        <v>821.0924337360262</v>
      </c>
      <c r="R108" s="159">
        <f>AE108+AH108+Maintenance!O112</f>
        <v>821.1081342937089</v>
      </c>
      <c r="S108" s="166">
        <f>AG108+AH108+Maintenance!G112</f>
        <v>4265.945704685945</v>
      </c>
      <c r="T108" s="167">
        <f>AG108+AH108+Maintenance!O112</f>
        <v>4265.961405243628</v>
      </c>
      <c r="U108" s="166">
        <f>AE108+AH108+Maintenance!W112</f>
        <v>821.1060681466979</v>
      </c>
      <c r="V108" s="167">
        <f>AE108+AH108+Maintenance!AE112</f>
        <v>821.1688703774286</v>
      </c>
      <c r="W108" s="162">
        <f>AG108+AH108+Maintenance!W112</f>
        <v>4265.9593390966165</v>
      </c>
      <c r="X108" s="167">
        <f>AG108+AH108+Maintenance!AE112</f>
        <v>4266.0221413273475</v>
      </c>
      <c r="Y108" s="166">
        <f>AE108+AH108+Maintenance!AM112</f>
        <v>821.2014234864715</v>
      </c>
      <c r="Z108" s="167">
        <f>AG108+AH108+Maintenance!AM112</f>
        <v>4266.0546944363905</v>
      </c>
      <c r="AC108" s="133">
        <f t="shared" si="18"/>
        <v>1180</v>
      </c>
      <c r="AD108" s="134">
        <f t="shared" si="19"/>
        <v>7068.1366</v>
      </c>
      <c r="AE108" s="173">
        <f t="shared" si="20"/>
        <v>521.5454426464934</v>
      </c>
      <c r="AF108" s="170">
        <f t="shared" si="21"/>
        <v>3701.096930367514</v>
      </c>
      <c r="AG108" s="150">
        <f t="shared" si="22"/>
        <v>3966.3987135964126</v>
      </c>
      <c r="AH108" s="152">
        <f t="shared" si="23"/>
        <v>299.5424462859756</v>
      </c>
    </row>
    <row r="109" spans="16:34" ht="12.75">
      <c r="P109" s="133">
        <f t="shared" si="17"/>
        <v>1190</v>
      </c>
      <c r="Q109" s="156">
        <f>AE109+AH109+Maintenance!G113</f>
        <v>828.1618609112212</v>
      </c>
      <c r="R109" s="159">
        <f>AE109+AH109+Maintenance!O113</f>
        <v>828.1762183379481</v>
      </c>
      <c r="S109" s="166">
        <f>AG109+AH109+Maintenance!G113</f>
        <v>4267.784998202218</v>
      </c>
      <c r="T109" s="167">
        <f>AG109+AH109+Maintenance!O113</f>
        <v>4267.799355628945</v>
      </c>
      <c r="U109" s="166">
        <f>AE109+AH109+Maintenance!W113</f>
        <v>828.1748935176173</v>
      </c>
      <c r="V109" s="167">
        <f>AE109+AH109+Maintenance!AE113</f>
        <v>828.232323224525</v>
      </c>
      <c r="W109" s="162">
        <f>AG109+AH109+Maintenance!W113</f>
        <v>4267.7980308086135</v>
      </c>
      <c r="X109" s="167">
        <f>AG109+AH109+Maintenance!AE113</f>
        <v>4267.855460515521</v>
      </c>
      <c r="Y109" s="166">
        <f>AE109+AH109+Maintenance!AM113</f>
        <v>828.264760021023</v>
      </c>
      <c r="Z109" s="167">
        <f>AG109+AH109+Maintenance!AM113</f>
        <v>4267.88789731202</v>
      </c>
      <c r="AC109" s="133">
        <f t="shared" si="18"/>
        <v>1190</v>
      </c>
      <c r="AD109" s="134">
        <f t="shared" si="19"/>
        <v>7073.1366</v>
      </c>
      <c r="AE109" s="173">
        <f t="shared" si="20"/>
        <v>526.3269470140273</v>
      </c>
      <c r="AF109" s="170">
        <f t="shared" si="21"/>
        <v>3698.1724662227066</v>
      </c>
      <c r="AG109" s="150">
        <f t="shared" si="22"/>
        <v>3965.950084305024</v>
      </c>
      <c r="AH109" s="152">
        <f t="shared" si="23"/>
        <v>301.83056969506185</v>
      </c>
    </row>
    <row r="110" spans="16:34" ht="12.75">
      <c r="P110" s="133">
        <f t="shared" si="17"/>
        <v>1200</v>
      </c>
      <c r="Q110" s="156">
        <f>AE110+AH110+Maintenance!G114</f>
        <v>835.2159357371133</v>
      </c>
      <c r="R110" s="159">
        <f>AE110+AH110+Maintenance!O114</f>
        <v>835.2290589129159</v>
      </c>
      <c r="S110" s="166">
        <f>AG110+AH110+Maintenance!G114</f>
        <v>4269.622065003482</v>
      </c>
      <c r="T110" s="167">
        <f>AG110+AH110+Maintenance!O114</f>
        <v>4269.635188179284</v>
      </c>
      <c r="U110" s="166">
        <f>AE110+AH110+Maintenance!W114</f>
        <v>835.2283931238027</v>
      </c>
      <c r="V110" s="167">
        <f>AE110+AH110+Maintenance!AE114</f>
        <v>835.2808858270129</v>
      </c>
      <c r="W110" s="162">
        <f>AG110+AH110+Maintenance!W114</f>
        <v>4269.634522390171</v>
      </c>
      <c r="X110" s="167">
        <f>AG110+AH110+Maintenance!AE114</f>
        <v>4269.687015093381</v>
      </c>
      <c r="Y110" s="166">
        <f>AE110+AH110+Maintenance!AM114</f>
        <v>835.3130841355386</v>
      </c>
      <c r="Z110" s="167">
        <f>AG110+AH110+Maintenance!AM114</f>
        <v>4269.719213401907</v>
      </c>
      <c r="AC110" s="133">
        <f t="shared" si="18"/>
        <v>1200</v>
      </c>
      <c r="AD110" s="134">
        <f t="shared" si="19"/>
        <v>7078.1366</v>
      </c>
      <c r="AE110" s="173">
        <f t="shared" si="20"/>
        <v>531.0986410731608</v>
      </c>
      <c r="AF110" s="170">
        <f t="shared" si="21"/>
        <v>3695.2555746884013</v>
      </c>
      <c r="AG110" s="150">
        <f t="shared" si="22"/>
        <v>3965.5047703395294</v>
      </c>
      <c r="AH110" s="152">
        <f t="shared" si="23"/>
        <v>304.1131422017228</v>
      </c>
    </row>
    <row r="111" spans="16:34" ht="12.75">
      <c r="P111" s="133">
        <f t="shared" si="17"/>
        <v>1210</v>
      </c>
      <c r="Q111" s="156">
        <f>AE111+AH111+Maintenance!G115</f>
        <v>842.2547059827874</v>
      </c>
      <c r="R111" s="159">
        <f>AE111+AH111+Maintenance!O115</f>
        <v>842.266695196887</v>
      </c>
      <c r="S111" s="166">
        <f>AG111+AH111+Maintenance!G115</f>
        <v>4271.456907151805</v>
      </c>
      <c r="T111" s="167">
        <f>AG111+AH111+Maintenance!O115</f>
        <v>4271.468896365905</v>
      </c>
      <c r="U111" s="166">
        <f>AE111+AH111+Maintenance!W115</f>
        <v>842.2666135589574</v>
      </c>
      <c r="V111" s="167">
        <f>AE111+AH111+Maintenance!AE115</f>
        <v>842.3145704153554</v>
      </c>
      <c r="W111" s="162">
        <f>AG111+AH111+Maintenance!W115</f>
        <v>4271.468814727976</v>
      </c>
      <c r="X111" s="167">
        <f>AG111+AH111+Maintenance!AE115</f>
        <v>4271.516771584374</v>
      </c>
      <c r="Y111" s="166">
        <f>AE111+AH111+Maintenance!AM115</f>
        <v>842.3464246434601</v>
      </c>
      <c r="Z111" s="167">
        <f>AG111+AH111+Maintenance!AM115</f>
        <v>4271.548625812478</v>
      </c>
      <c r="AC111" s="133">
        <f t="shared" si="18"/>
        <v>1210</v>
      </c>
      <c r="AD111" s="134">
        <f t="shared" si="19"/>
        <v>7083.1366</v>
      </c>
      <c r="AE111" s="173">
        <f t="shared" si="20"/>
        <v>535.8605545360664</v>
      </c>
      <c r="AF111" s="170">
        <f t="shared" si="21"/>
        <v>3692.3462284500606</v>
      </c>
      <c r="AG111" s="150">
        <f t="shared" si="22"/>
        <v>3965.0627557050843</v>
      </c>
      <c r="AH111" s="152">
        <f t="shared" si="23"/>
        <v>306.39018225466435</v>
      </c>
    </row>
    <row r="112" spans="16:34" ht="12.75">
      <c r="P112" s="133">
        <f t="shared" si="17"/>
        <v>1220</v>
      </c>
      <c r="Q112" s="156">
        <f>AE112+AH112+Maintenance!G116</f>
        <v>849.2782192298251</v>
      </c>
      <c r="R112" s="159">
        <f>AE112+AH112+Maintenance!O116</f>
        <v>849.2891668487722</v>
      </c>
      <c r="S112" s="166">
        <f>AG112+AH112+Maintenance!G116</f>
        <v>4273.289526729229</v>
      </c>
      <c r="T112" s="167">
        <f>AG112+AH112+Maintenance!O116</f>
        <v>4273.300474348176</v>
      </c>
      <c r="U112" s="166">
        <f>AE112+AH112+Maintenance!W116</f>
        <v>849.2896012812963</v>
      </c>
      <c r="V112" s="167">
        <f>AE112+AH112+Maintenance!AE116</f>
        <v>849.3333917570843</v>
      </c>
      <c r="W112" s="162">
        <f>AG112+AH112+Maintenance!W116</f>
        <v>4273.3009087807</v>
      </c>
      <c r="X112" s="167">
        <f>AG112+AH112+Maintenance!AE116</f>
        <v>4273.344699256488</v>
      </c>
      <c r="Y112" s="166">
        <f>AE112+AH112+Maintenance!AM116</f>
        <v>849.3648112271842</v>
      </c>
      <c r="Z112" s="167">
        <f>AG112+AH112+Maintenance!AM116</f>
        <v>4273.376118726588</v>
      </c>
      <c r="AC112" s="133">
        <f t="shared" si="18"/>
        <v>1220</v>
      </c>
      <c r="AD112" s="134">
        <f t="shared" si="19"/>
        <v>7088.1366</v>
      </c>
      <c r="AE112" s="173">
        <f t="shared" si="20"/>
        <v>540.6127169919488</v>
      </c>
      <c r="AF112" s="170">
        <f t="shared" si="21"/>
        <v>3689.4444003191265</v>
      </c>
      <c r="AG112" s="150">
        <f t="shared" si="22"/>
        <v>3964.6240244913524</v>
      </c>
      <c r="AH112" s="152">
        <f t="shared" si="23"/>
        <v>308.6617082207193</v>
      </c>
    </row>
    <row r="113" spans="16:34" ht="12.75">
      <c r="P113" s="133">
        <f t="shared" si="17"/>
        <v>1230</v>
      </c>
      <c r="Q113" s="156">
        <f>AE113+AH113+Maintenance!G117</f>
        <v>856.2865228726811</v>
      </c>
      <c r="R113" s="159">
        <f>AE113+AH113+Maintenance!O117</f>
        <v>856.2965139569377</v>
      </c>
      <c r="S113" s="166">
        <f>AG113+AH113+Maintenance!G117</f>
        <v>4275.119925836959</v>
      </c>
      <c r="T113" s="167">
        <f>AG113+AH113+Maintenance!O117</f>
        <v>4275.129916921216</v>
      </c>
      <c r="U113" s="166">
        <f>AE113+AH113+Maintenance!W117</f>
        <v>856.2974026116174</v>
      </c>
      <c r="V113" s="167">
        <f>AE113+AH113+Maintenance!AE117</f>
        <v>856.3373669486442</v>
      </c>
      <c r="W113" s="162">
        <f>AG113+AH113+Maintenance!W117</f>
        <v>4275.1308055758955</v>
      </c>
      <c r="X113" s="167">
        <f>AG113+AH113+Maintenance!AE117</f>
        <v>4275.170769912922</v>
      </c>
      <c r="Y113" s="166">
        <f>AE113+AH113+Maintenance!AM117</f>
        <v>856.3682743795757</v>
      </c>
      <c r="Z113" s="167">
        <f>AG113+AH113+Maintenance!AM117</f>
        <v>4275.201677343854</v>
      </c>
      <c r="AC113" s="133">
        <f t="shared" si="18"/>
        <v>1230</v>
      </c>
      <c r="AD113" s="134">
        <f t="shared" si="19"/>
        <v>7093.1366</v>
      </c>
      <c r="AE113" s="173">
        <f t="shared" si="20"/>
        <v>545.3551579077258</v>
      </c>
      <c r="AF113" s="170">
        <f t="shared" si="21"/>
        <v>3686.550063232307</v>
      </c>
      <c r="AG113" s="150">
        <f t="shared" si="22"/>
        <v>3964.188560872004</v>
      </c>
      <c r="AH113" s="152">
        <f t="shared" si="23"/>
        <v>310.9277383853098</v>
      </c>
    </row>
    <row r="114" spans="16:34" ht="12.75">
      <c r="P114" s="133">
        <f t="shared" si="17"/>
        <v>1240</v>
      </c>
      <c r="Q114" s="156">
        <f>AE114+AH114+Maintenance!G118</f>
        <v>863.2796641190453</v>
      </c>
      <c r="R114" s="159">
        <f>AE114+AH114+Maintenance!O118</f>
        <v>863.2887769919727</v>
      </c>
      <c r="S114" s="166">
        <f>AG114+AH114+Maintenance!G118</f>
        <v>4276.948106594559</v>
      </c>
      <c r="T114" s="167">
        <f>AG114+AH114+Maintenance!O118</f>
        <v>4276.9572194674865</v>
      </c>
      <c r="U114" s="166">
        <f>AE114+AH114+Maintenance!W118</f>
        <v>863.2900637314629</v>
      </c>
      <c r="V114" s="167">
        <f>AE114+AH114+Maintenance!AE118</f>
        <v>863.3265152231726</v>
      </c>
      <c r="W114" s="162">
        <f>AG114+AH114+Maintenance!W118</f>
        <v>4276.958506206977</v>
      </c>
      <c r="X114" s="167">
        <f>AG114+AH114+Maintenance!AE118</f>
        <v>4276.994957698686</v>
      </c>
      <c r="Y114" s="166">
        <f>AE114+AH114+Maintenance!AM118</f>
        <v>863.3568453487467</v>
      </c>
      <c r="Z114" s="167">
        <f>AG114+AH114+Maintenance!AM118</f>
        <v>4277.025287824261</v>
      </c>
      <c r="AC114" s="133">
        <f t="shared" si="18"/>
        <v>1240</v>
      </c>
      <c r="AD114" s="134">
        <f t="shared" si="19"/>
        <v>7098.1366</v>
      </c>
      <c r="AE114" s="173">
        <f t="shared" si="20"/>
        <v>550.0879066286659</v>
      </c>
      <c r="AF114" s="170">
        <f t="shared" si="21"/>
        <v>3683.6631902508566</v>
      </c>
      <c r="AG114" s="150">
        <f t="shared" si="22"/>
        <v>3963.7563491041797</v>
      </c>
      <c r="AH114" s="152">
        <f t="shared" si="23"/>
        <v>313.18829095290675</v>
      </c>
    </row>
    <row r="115" spans="16:34" ht="12.75">
      <c r="P115" s="133">
        <f t="shared" si="17"/>
        <v>1250</v>
      </c>
      <c r="Q115" s="156">
        <f>AE115+AH115+Maintenance!G119</f>
        <v>870.2576899902473</v>
      </c>
      <c r="R115" s="159">
        <f>AE115+AH115+Maintenance!O119</f>
        <v>870.2659967631547</v>
      </c>
      <c r="S115" s="166">
        <f>AG115+AH115+Maintenance!G119</f>
        <v>4278.774071139179</v>
      </c>
      <c r="T115" s="167">
        <f>AG115+AH115+Maintenance!O119</f>
        <v>4278.782377912086</v>
      </c>
      <c r="U115" s="166">
        <f>AE115+AH115+Maintenance!W119</f>
        <v>870.2676306814187</v>
      </c>
      <c r="V115" s="167">
        <f>AE115+AH115+Maintenance!AE119</f>
        <v>870.300857773048</v>
      </c>
      <c r="W115" s="162">
        <f>AG115+AH115+Maintenance!W119</f>
        <v>4278.78401183035</v>
      </c>
      <c r="X115" s="167">
        <f>AG115+AH115+Maintenance!AE119</f>
        <v>4278.817238921979</v>
      </c>
      <c r="Y115" s="166">
        <f>AE115+AH115+Maintenance!AM119</f>
        <v>870.3305560859736</v>
      </c>
      <c r="Z115" s="167">
        <f>AG115+AH115+Maintenance!AM119</f>
        <v>4278.8469372349045</v>
      </c>
      <c r="AC115" s="133">
        <f t="shared" si="18"/>
        <v>1250</v>
      </c>
      <c r="AD115" s="134">
        <f t="shared" si="19"/>
        <v>7103.1366</v>
      </c>
      <c r="AE115" s="173">
        <f t="shared" si="20"/>
        <v>554.81099237904</v>
      </c>
      <c r="AF115" s="170">
        <f t="shared" si="21"/>
        <v>3680.783754559856</v>
      </c>
      <c r="AG115" s="150">
        <f t="shared" si="22"/>
        <v>3963.3273735279713</v>
      </c>
      <c r="AH115" s="152">
        <f t="shared" si="23"/>
        <v>315.44338404748356</v>
      </c>
    </row>
    <row r="116" spans="16:34" ht="12.75">
      <c r="P116" s="133">
        <f t="shared" si="17"/>
        <v>1260</v>
      </c>
      <c r="Q116" s="156">
        <f>AE116+AH116+Maintenance!G120</f>
        <v>877.2206473216904</v>
      </c>
      <c r="R116" s="159">
        <f>AE116+AH116+Maintenance!O120</f>
        <v>877.2282143783237</v>
      </c>
      <c r="S116" s="166">
        <f>AG116+AH116+Maintenance!G120</f>
        <v>4280.597821624832</v>
      </c>
      <c r="T116" s="167">
        <f>AG116+AH116+Maintenance!O120</f>
        <v>4280.605388681465</v>
      </c>
      <c r="U116" s="166">
        <f>AE116+AH116+Maintenance!W120</f>
        <v>877.2301493595374</v>
      </c>
      <c r="V116" s="167">
        <f>AE116+AH116+Maintenance!AE120</f>
        <v>877.2604175860706</v>
      </c>
      <c r="W116" s="162">
        <f>AG116+AH116+Maintenance!W120</f>
        <v>4280.60732366268</v>
      </c>
      <c r="X116" s="167">
        <f>AG116+AH116+Maintenance!AE120</f>
        <v>4280.637591889213</v>
      </c>
      <c r="Y116" s="166">
        <f>AE116+AH116+Maintenance!AM120</f>
        <v>877.2894391965685</v>
      </c>
      <c r="Z116" s="167">
        <f>AG116+AH116+Maintenance!AM120</f>
        <v>4280.66661349971</v>
      </c>
      <c r="AC116" s="133">
        <f t="shared" si="18"/>
        <v>1260</v>
      </c>
      <c r="AD116" s="134">
        <f t="shared" si="19"/>
        <v>7108.1366</v>
      </c>
      <c r="AE116" s="173">
        <f t="shared" si="20"/>
        <v>559.5244442627667</v>
      </c>
      <c r="AF116" s="170">
        <f t="shared" si="21"/>
        <v>3677.9117294675057</v>
      </c>
      <c r="AG116" s="150">
        <f t="shared" si="22"/>
        <v>3962.9016185659084</v>
      </c>
      <c r="AH116" s="152">
        <f t="shared" si="23"/>
        <v>317.69303571297473</v>
      </c>
    </row>
    <row r="117" spans="16:34" ht="12.75">
      <c r="P117" s="133">
        <f t="shared" si="17"/>
        <v>1270</v>
      </c>
      <c r="Q117" s="156">
        <f>AE117+AH117+Maintenance!G121</f>
        <v>884.1685827632892</v>
      </c>
      <c r="R117" s="159">
        <f>AE117+AH117+Maintenance!O121</f>
        <v>884.1754712068775</v>
      </c>
      <c r="S117" s="166">
        <f>AG117+AH117+Maintenance!G121</f>
        <v>4282.419360221668</v>
      </c>
      <c r="T117" s="167">
        <f>AG117+AH117+Maintenance!O121</f>
        <v>4282.426248665256</v>
      </c>
      <c r="U117" s="166">
        <f>AE117+AH117+Maintenance!W121</f>
        <v>884.1776655198553</v>
      </c>
      <c r="V117" s="167">
        <f>AE117+AH117+Maintenance!AE121</f>
        <v>884.2052192942084</v>
      </c>
      <c r="W117" s="162">
        <f>AG117+AH117+Maintenance!W121</f>
        <v>4282.428442978234</v>
      </c>
      <c r="X117" s="167">
        <f>AG117+AH117+Maintenance!AE121</f>
        <v>4282.455996752587</v>
      </c>
      <c r="Y117" s="166">
        <f>AE117+AH117+Maintenance!AM121</f>
        <v>884.2335278935165</v>
      </c>
      <c r="Z117" s="167">
        <f>AG117+AH117+Maintenance!AM121</f>
        <v>4282.484305351895</v>
      </c>
      <c r="AC117" s="133">
        <f t="shared" si="18"/>
        <v>1270</v>
      </c>
      <c r="AD117" s="134">
        <f t="shared" si="19"/>
        <v>7113.1366</v>
      </c>
      <c r="AE117" s="173">
        <f t="shared" si="20"/>
        <v>564.2282912640458</v>
      </c>
      <c r="AF117" s="170">
        <f t="shared" si="21"/>
        <v>3675.047088404414</v>
      </c>
      <c r="AG117" s="150">
        <f t="shared" si="22"/>
        <v>3962.4790687224245</v>
      </c>
      <c r="AH117" s="152">
        <f t="shared" si="23"/>
        <v>319.9372639137215</v>
      </c>
    </row>
    <row r="118" spans="16:34" ht="12.75">
      <c r="P118" s="133">
        <f t="shared" si="17"/>
        <v>1280</v>
      </c>
      <c r="Q118" s="156">
        <f>AE118+AH118+Maintenance!G122</f>
        <v>891.1015427799576</v>
      </c>
      <c r="R118" s="159">
        <f>AE118+AH118+Maintenance!O122</f>
        <v>891.1078088456961</v>
      </c>
      <c r="S118" s="166">
        <f>AG118+AH118+Maintenance!G122</f>
        <v>4284.238689115329</v>
      </c>
      <c r="T118" s="167">
        <f>AG118+AH118+Maintenance!O122</f>
        <v>4284.244955181068</v>
      </c>
      <c r="U118" s="166">
        <f>AE118+AH118+Maintenance!W122</f>
        <v>891.110224771042</v>
      </c>
      <c r="V118" s="167">
        <f>AE118+AH118+Maintenance!AE122</f>
        <v>891.1352890339956</v>
      </c>
      <c r="W118" s="162">
        <f>AG118+AH118+Maintenance!W122</f>
        <v>4284.247371106414</v>
      </c>
      <c r="X118" s="167">
        <f>AG118+AH118+Maintenance!AE122</f>
        <v>4284.2724353693675</v>
      </c>
      <c r="Y118" s="166">
        <f>AE118+AH118+Maintenance!AM122</f>
        <v>891.1628559537684</v>
      </c>
      <c r="Z118" s="167">
        <f>AG118+AH118+Maintenance!AM122</f>
        <v>4284.30000228914</v>
      </c>
      <c r="AC118" s="133">
        <f t="shared" si="18"/>
        <v>1280</v>
      </c>
      <c r="AD118" s="134">
        <f t="shared" si="19"/>
        <v>7118.1366</v>
      </c>
      <c r="AE118" s="173">
        <f t="shared" si="20"/>
        <v>568.9225622480078</v>
      </c>
      <c r="AF118" s="170">
        <f t="shared" si="21"/>
        <v>3672.1898049229007</v>
      </c>
      <c r="AG118" s="150">
        <f t="shared" si="22"/>
        <v>3962.0597085833792</v>
      </c>
      <c r="AH118" s="152">
        <f t="shared" si="23"/>
        <v>322.17608653492175</v>
      </c>
    </row>
    <row r="119" spans="16:34" ht="12.75">
      <c r="P119" s="133">
        <f t="shared" si="17"/>
        <v>1290</v>
      </c>
      <c r="Q119" s="156">
        <f>AE119+AH119+Maintenance!G123</f>
        <v>898.019573652077</v>
      </c>
      <c r="R119" s="159">
        <f>AE119+AH119+Maintenance!O123</f>
        <v>898.0252690877048</v>
      </c>
      <c r="S119" s="166">
        <f>AG119+AH119+Maintenance!G123</f>
        <v>4286.055810506278</v>
      </c>
      <c r="T119" s="167">
        <f>AG119+AH119+Maintenance!O123</f>
        <v>4286.061505941906</v>
      </c>
      <c r="U119" s="166">
        <f>AE119+AH119+Maintenance!W123</f>
        <v>898.0278725751152</v>
      </c>
      <c r="V119" s="167">
        <f>AE119+AH119+Maintenance!AE123</f>
        <v>898.0506543176263</v>
      </c>
      <c r="W119" s="162">
        <f>AG119+AH119+Maintenance!W123</f>
        <v>4286.064109429317</v>
      </c>
      <c r="X119" s="167">
        <f>AG119+AH119+Maintenance!AE123</f>
        <v>4286.086891171828</v>
      </c>
      <c r="Y119" s="166">
        <f>AE119+AH119+Maintenance!AM123</f>
        <v>898.077457676978</v>
      </c>
      <c r="Z119" s="167">
        <f>AG119+AH119+Maintenance!AM123</f>
        <v>4286.11369453118</v>
      </c>
      <c r="AC119" s="133">
        <f t="shared" si="18"/>
        <v>1290</v>
      </c>
      <c r="AD119" s="134">
        <f t="shared" si="19"/>
        <v>7123.1366</v>
      </c>
      <c r="AE119" s="173">
        <f t="shared" si="20"/>
        <v>573.6072859613283</v>
      </c>
      <c r="AF119" s="170">
        <f t="shared" si="21"/>
        <v>3669.3398526963083</v>
      </c>
      <c r="AG119" s="150">
        <f t="shared" si="22"/>
        <v>3961.64352281553</v>
      </c>
      <c r="AH119" s="152">
        <f t="shared" si="23"/>
        <v>324.40952138306926</v>
      </c>
    </row>
    <row r="120" spans="16:34" ht="12.75">
      <c r="P120" s="133">
        <f t="shared" si="17"/>
        <v>1300</v>
      </c>
      <c r="Q120" s="156">
        <f>AE120+AH120+Maintenance!G124</f>
        <v>904.9227214760208</v>
      </c>
      <c r="R120" s="159">
        <f>AE120+AH120+Maintenance!O124</f>
        <v>904.927893892949</v>
      </c>
      <c r="S120" s="166">
        <f>AG120+AH120+Maintenance!G124</f>
        <v>4287.870726609192</v>
      </c>
      <c r="T120" s="167">
        <f>AG120+AH120+Maintenance!O124</f>
        <v>4287.875899026121</v>
      </c>
      <c r="U120" s="166">
        <f>AE120+AH120+Maintenance!W124</f>
        <v>904.9306542462866</v>
      </c>
      <c r="V120" s="167">
        <f>AE120+AH120+Maintenance!AE124</f>
        <v>904.9513439139996</v>
      </c>
      <c r="W120" s="162">
        <f>AG120+AH120+Maintenance!W124</f>
        <v>4287.878659379458</v>
      </c>
      <c r="X120" s="167">
        <f>AG120+AH120+Maintenance!AE124</f>
        <v>4287.899349047171</v>
      </c>
      <c r="Y120" s="166">
        <f>AE120+AH120+Maintenance!AM124</f>
        <v>904.9773678466195</v>
      </c>
      <c r="Z120" s="167">
        <f>AG120+AH120+Maintenance!AM124</f>
        <v>4287.925372979791</v>
      </c>
      <c r="AC120" s="133">
        <f t="shared" si="18"/>
        <v>1300</v>
      </c>
      <c r="AD120" s="134">
        <f t="shared" si="19"/>
        <v>7128.1366</v>
      </c>
      <c r="AE120" s="173">
        <f t="shared" si="20"/>
        <v>578.2824910328621</v>
      </c>
      <c r="AF120" s="170">
        <f t="shared" si="21"/>
        <v>3666.4972055182993</v>
      </c>
      <c r="AG120" s="150">
        <f t="shared" si="22"/>
        <v>3961.2304961660343</v>
      </c>
      <c r="AH120" s="152">
        <f t="shared" si="23"/>
        <v>326.6375861864033</v>
      </c>
    </row>
    <row r="121" spans="16:34" ht="12.75">
      <c r="P121" s="133">
        <f t="shared" si="17"/>
        <v>1310</v>
      </c>
      <c r="Q121" s="156">
        <f>AE121+AH121+Maintenance!G125</f>
        <v>911.8110321646727</v>
      </c>
      <c r="R121" s="159">
        <f>AE121+AH121+Maintenance!O125</f>
        <v>911.8157253619279</v>
      </c>
      <c r="S121" s="166">
        <f>AG121+AH121+Maintenance!G125</f>
        <v>4289.683439652355</v>
      </c>
      <c r="T121" s="167">
        <f>AG121+AH121+Maintenance!O125</f>
        <v>4289.68813284961</v>
      </c>
      <c r="U121" s="166">
        <f>AE121+AH121+Maintenance!W125</f>
        <v>911.818614949878</v>
      </c>
      <c r="V121" s="167">
        <f>AE121+AH121+Maintenance!AE125</f>
        <v>911.8373877388983</v>
      </c>
      <c r="W121" s="162">
        <f>AG121+AH121+Maintenance!W125</f>
        <v>4289.691022437561</v>
      </c>
      <c r="X121" s="167">
        <f>AG121+AH121+Maintenance!AE125</f>
        <v>4289.709795226581</v>
      </c>
      <c r="Y121" s="166">
        <f>AE121+AH121+Maintenance!AM125</f>
        <v>911.8626216932938</v>
      </c>
      <c r="Z121" s="167">
        <f>AG121+AH121+Maintenance!AM125</f>
        <v>4289.735029180976</v>
      </c>
      <c r="AC121" s="133">
        <f t="shared" si="18"/>
        <v>1310</v>
      </c>
      <c r="AD121" s="134">
        <f t="shared" si="19"/>
        <v>7133.1366</v>
      </c>
      <c r="AE121" s="173">
        <f t="shared" si="20"/>
        <v>582.9482059742696</v>
      </c>
      <c r="AF121" s="170">
        <f t="shared" si="21"/>
        <v>3663.661837302176</v>
      </c>
      <c r="AG121" s="150">
        <f t="shared" si="22"/>
        <v>3960.8206134619527</v>
      </c>
      <c r="AH121" s="152">
        <f t="shared" si="23"/>
        <v>328.86029859533477</v>
      </c>
    </row>
    <row r="122" spans="16:34" ht="12.75">
      <c r="P122" s="133">
        <f t="shared" si="17"/>
        <v>1320</v>
      </c>
      <c r="Q122" s="156">
        <f>AE122+AH122+Maintenance!G126</f>
        <v>918.6845514479776</v>
      </c>
      <c r="R122" s="159">
        <f>AE122+AH122+Maintenance!O126</f>
        <v>918.6888057110529</v>
      </c>
      <c r="S122" s="166">
        <f>AG122+AH122+Maintenance!G126</f>
        <v>4291.493951877105</v>
      </c>
      <c r="T122" s="167">
        <f>AG122+AH122+Maintenance!O126</f>
        <v>4291.498206140181</v>
      </c>
      <c r="U122" s="166">
        <f>AE122+AH122+Maintenance!W126</f>
        <v>918.6917997013394</v>
      </c>
      <c r="V122" s="167">
        <f>AE122+AH122+Maintenance!AE126</f>
        <v>918.7088167536405</v>
      </c>
      <c r="W122" s="162">
        <f>AG122+AH122+Maintenance!W126</f>
        <v>4291.501200130467</v>
      </c>
      <c r="X122" s="167">
        <f>AG122+AH122+Maintenance!AE126</f>
        <v>4291.518217182768</v>
      </c>
      <c r="Y122" s="166">
        <f>AE122+AH122+Maintenance!AM126</f>
        <v>918.7332548601413</v>
      </c>
      <c r="Z122" s="167">
        <f>AG122+AH122+Maintenance!AM126</f>
        <v>4291.542655289269</v>
      </c>
      <c r="AC122" s="133">
        <f t="shared" si="18"/>
        <v>1320</v>
      </c>
      <c r="AD122" s="134">
        <f t="shared" si="19"/>
        <v>7138.1366</v>
      </c>
      <c r="AE122" s="173">
        <f t="shared" si="20"/>
        <v>587.6044591806302</v>
      </c>
      <c r="AF122" s="170">
        <f t="shared" si="21"/>
        <v>3660.833722080205</v>
      </c>
      <c r="AG122" s="150">
        <f t="shared" si="22"/>
        <v>3960.4138596097573</v>
      </c>
      <c r="AH122" s="152">
        <f t="shared" si="23"/>
        <v>331.0776761828935</v>
      </c>
    </row>
    <row r="123" spans="16:34" ht="12.75">
      <c r="P123" s="133">
        <f t="shared" si="17"/>
        <v>1330</v>
      </c>
      <c r="Q123" s="156">
        <f>AE123+AH123+Maintenance!G127</f>
        <v>925.5433248734948</v>
      </c>
      <c r="R123" s="159">
        <f>AE123+AH123+Maintenance!O127</f>
        <v>925.5471772500422</v>
      </c>
      <c r="S123" s="166">
        <f>AG123+AH123+Maintenance!G127</f>
        <v>4293.302265537263</v>
      </c>
      <c r="T123" s="167">
        <f>AG123+AH123+Maintenance!O127</f>
        <v>4293.306117913811</v>
      </c>
      <c r="U123" s="166">
        <f>AE123+AH123+Maintenance!W127</f>
        <v>925.550253365339</v>
      </c>
      <c r="V123" s="167">
        <f>AE123+AH123+Maintenance!AE127</f>
        <v>925.5656628715283</v>
      </c>
      <c r="W123" s="162">
        <f>AG123+AH123+Maintenance!W127</f>
        <v>4293.309194029108</v>
      </c>
      <c r="X123" s="167">
        <f>AG123+AH123+Maintenance!AE127</f>
        <v>4293.324603535297</v>
      </c>
      <c r="Y123" s="166">
        <f>AE123+AH123+Maintenance!AM127</f>
        <v>925.5893033702146</v>
      </c>
      <c r="Z123" s="167">
        <f>AG123+AH123+Maintenance!AM127</f>
        <v>4293.348244033983</v>
      </c>
      <c r="AC123" s="133">
        <f t="shared" si="18"/>
        <v>1330</v>
      </c>
      <c r="AD123" s="134">
        <f t="shared" si="19"/>
        <v>7143.1366</v>
      </c>
      <c r="AE123" s="173">
        <f t="shared" si="20"/>
        <v>592.251278931065</v>
      </c>
      <c r="AF123" s="170">
        <f t="shared" si="21"/>
        <v>3658.0128340029273</v>
      </c>
      <c r="AG123" s="150">
        <f t="shared" si="22"/>
        <v>3960.0102195948334</v>
      </c>
      <c r="AH123" s="152">
        <f t="shared" si="23"/>
        <v>333.2897364451485</v>
      </c>
    </row>
    <row r="124" spans="16:34" ht="12.75">
      <c r="P124" s="133">
        <f t="shared" si="17"/>
        <v>1340</v>
      </c>
      <c r="Q124" s="156">
        <f>AE124+AH124+Maintenance!G128</f>
        <v>932.387397806968</v>
      </c>
      <c r="R124" s="159">
        <f>AE124+AH124+Maintenance!O128</f>
        <v>932.390882361113</v>
      </c>
      <c r="S124" s="166">
        <f>AG124+AH124+Maintenance!G128</f>
        <v>4295.108382898632</v>
      </c>
      <c r="T124" s="167">
        <f>AG124+AH124+Maintenance!O128</f>
        <v>4295.111867452777</v>
      </c>
      <c r="U124" s="166">
        <f>AE124+AH124+Maintenance!W128</f>
        <v>932.3940206549331</v>
      </c>
      <c r="V124" s="167">
        <f>AE124+AH124+Maintenance!AE128</f>
        <v>932.407958871513</v>
      </c>
      <c r="W124" s="162">
        <f>AG124+AH124+Maintenance!W128</f>
        <v>4295.1150057465975</v>
      </c>
      <c r="X124" s="167">
        <f>AG124+AH124+Maintenance!AE128</f>
        <v>4295.128943963176</v>
      </c>
      <c r="Y124" s="166">
        <f>AE124+AH124+Maintenance!AM128</f>
        <v>932.4308035957155</v>
      </c>
      <c r="Z124" s="167">
        <f>AG124+AH124+Maintenance!AM128</f>
        <v>4295.151788687379</v>
      </c>
      <c r="AC124" s="133">
        <f t="shared" si="18"/>
        <v>1340</v>
      </c>
      <c r="AD124" s="134">
        <f t="shared" si="19"/>
        <v>7148.1366</v>
      </c>
      <c r="AE124" s="173">
        <f t="shared" si="20"/>
        <v>596.8886933893334</v>
      </c>
      <c r="AF124" s="170">
        <f t="shared" si="21"/>
        <v>3655.1991473384987</v>
      </c>
      <c r="AG124" s="150">
        <f t="shared" si="22"/>
        <v>3959.6096784809974</v>
      </c>
      <c r="AH124" s="152">
        <f t="shared" si="23"/>
        <v>335.49649680164623</v>
      </c>
    </row>
    <row r="125" spans="16:34" ht="12.75">
      <c r="P125" s="133">
        <f t="shared" si="17"/>
        <v>1350</v>
      </c>
      <c r="Q125" s="156">
        <f>AE125+AH125+Maintenance!G129</f>
        <v>939.2168154329189</v>
      </c>
      <c r="R125" s="159">
        <f>AE125+AH125+Maintenance!O129</f>
        <v>939.2199634798462</v>
      </c>
      <c r="S125" s="166">
        <f>AG125+AH125+Maintenance!G129</f>
        <v>4296.912306238479</v>
      </c>
      <c r="T125" s="167">
        <f>AG125+AH125+Maintenance!O129</f>
        <v>4296.915454285407</v>
      </c>
      <c r="U125" s="166">
        <f>AE125+AH125+Maintenance!W129</f>
        <v>939.2231461308237</v>
      </c>
      <c r="V125" s="167">
        <f>AE125+AH125+Maintenance!AE129</f>
        <v>939.2357383185329</v>
      </c>
      <c r="W125" s="162">
        <f>AG125+AH125+Maintenance!W129</f>
        <v>4296.918636936384</v>
      </c>
      <c r="X125" s="167">
        <f>AG125+AH125+Maintenance!AE129</f>
        <v>4296.931229124093</v>
      </c>
      <c r="Y125" s="166">
        <f>AE125+AH125+Maintenance!AM129</f>
        <v>939.2577922290026</v>
      </c>
      <c r="Z125" s="167">
        <f>AG125+AH125+Maintenance!AM129</f>
        <v>4296.953283034562</v>
      </c>
      <c r="AC125" s="133">
        <f t="shared" si="18"/>
        <v>1350</v>
      </c>
      <c r="AD125" s="134">
        <f t="shared" si="19"/>
        <v>7153.1366</v>
      </c>
      <c r="AE125" s="173">
        <f t="shared" si="20"/>
        <v>601.5167306044518</v>
      </c>
      <c r="AF125" s="170">
        <f t="shared" si="21"/>
        <v>3652.392636472022</v>
      </c>
      <c r="AG125" s="150">
        <f t="shared" si="22"/>
        <v>3959.212221410012</v>
      </c>
      <c r="AH125" s="152">
        <f t="shared" si="23"/>
        <v>337.6979745958322</v>
      </c>
    </row>
    <row r="126" spans="16:34" ht="12.75">
      <c r="P126" s="133">
        <f t="shared" si="17"/>
        <v>1360</v>
      </c>
      <c r="Q126" s="156">
        <f>AE126+AH126+Maintenance!G130</f>
        <v>946.0316227552463</v>
      </c>
      <c r="R126" s="159">
        <f>AE126+AH126+Maintenance!O130</f>
        <v>946.0344630775757</v>
      </c>
      <c r="S126" s="166">
        <f>AG126+AH126+Maintenance!G130</f>
        <v>4298.71403784505</v>
      </c>
      <c r="T126" s="167">
        <f>AG126+AH126+Maintenance!O130</f>
        <v>4298.71687816738</v>
      </c>
      <c r="U126" s="166">
        <f>AE126+AH126+Maintenance!W130</f>
        <v>946.0376742006785</v>
      </c>
      <c r="V126" s="167">
        <f>AE126+AH126+Maintenance!AE130</f>
        <v>946.049035489996</v>
      </c>
      <c r="W126" s="162">
        <f>AG126+AH126+Maintenance!W130</f>
        <v>4298.720089290482</v>
      </c>
      <c r="X126" s="167">
        <f>AG126+AH126+Maintenance!AE130</f>
        <v>4298.7314505798</v>
      </c>
      <c r="Y126" s="166">
        <f>AE126+AH126+Maintenance!AM130</f>
        <v>946.0703062552516</v>
      </c>
      <c r="Z126" s="167">
        <f>AG126+AH126+Maintenance!AM130</f>
        <v>4298.752721345056</v>
      </c>
      <c r="AC126" s="133">
        <f t="shared" si="18"/>
        <v>1360</v>
      </c>
      <c r="AD126" s="134">
        <f t="shared" si="19"/>
        <v>7158.1366</v>
      </c>
      <c r="AE126" s="173">
        <f t="shared" si="20"/>
        <v>606.1354185112959</v>
      </c>
      <c r="AF126" s="170">
        <f t="shared" si="21"/>
        <v>3649.593275904872</v>
      </c>
      <c r="AG126" s="150">
        <f t="shared" si="22"/>
        <v>3958.8178336011</v>
      </c>
      <c r="AH126" s="152">
        <f t="shared" si="23"/>
        <v>339.89418709547294</v>
      </c>
    </row>
    <row r="127" spans="16:34" ht="12.75">
      <c r="P127" s="133">
        <f t="shared" si="17"/>
        <v>1370</v>
      </c>
      <c r="Q127" s="156">
        <f>AE127+AH127+Maintenance!G131</f>
        <v>952.8318645978338</v>
      </c>
      <c r="R127" s="159">
        <f>AE127+AH127+Maintenance!O131</f>
        <v>952.8344236451903</v>
      </c>
      <c r="S127" s="166">
        <f>AG127+AH127+Maintenance!G131</f>
        <v>4300.5135800171165</v>
      </c>
      <c r="T127" s="167">
        <f>AG127+AH127+Maintenance!O131</f>
        <v>4300.5161390644735</v>
      </c>
      <c r="U127" s="166">
        <f>AE127+AH127+Maintenance!W131</f>
        <v>952.8376491185181</v>
      </c>
      <c r="V127" s="167">
        <f>AE127+AH127+Maintenance!AE131</f>
        <v>952.8478853079438</v>
      </c>
      <c r="W127" s="162">
        <f>AG127+AH127+Maintenance!W131</f>
        <v>4300.519364537801</v>
      </c>
      <c r="X127" s="167">
        <f>AG127+AH127+Maintenance!AE131</f>
        <v>4300.529600727226</v>
      </c>
      <c r="Y127" s="166">
        <f>AE127+AH127+Maintenance!AM131</f>
        <v>952.8683829266811</v>
      </c>
      <c r="Z127" s="167">
        <f>AG127+AH127+Maintenance!AM131</f>
        <v>4300.550098345964</v>
      </c>
      <c r="AC127" s="133">
        <f t="shared" si="18"/>
        <v>1370</v>
      </c>
      <c r="AD127" s="134">
        <f t="shared" si="19"/>
        <v>7163.1366</v>
      </c>
      <c r="AE127" s="173">
        <f t="shared" si="20"/>
        <v>610.7447849311942</v>
      </c>
      <c r="AF127" s="170">
        <f t="shared" si="21"/>
        <v>3646.8010402540535</v>
      </c>
      <c r="AG127" s="150">
        <f t="shared" si="22"/>
        <v>3958.426500350477</v>
      </c>
      <c r="AH127" s="152">
        <f t="shared" si="23"/>
        <v>342.08515149307823</v>
      </c>
    </row>
    <row r="128" spans="16:34" ht="12.75">
      <c r="P128" s="133">
        <f t="shared" si="17"/>
        <v>1380</v>
      </c>
      <c r="Q128" s="156">
        <f>AE128+AH128+Maintenance!G132</f>
        <v>959.6175856051761</v>
      </c>
      <c r="R128" s="159">
        <f>AE128+AH128+Maintenance!O132</f>
        <v>959.6198876782498</v>
      </c>
      <c r="S128" s="166">
        <f>AG128+AH128+Maintenance!G132</f>
        <v>4302.310935063526</v>
      </c>
      <c r="T128" s="167">
        <f>AG128+AH128+Maintenance!O132</f>
        <v>4302.3132371366</v>
      </c>
      <c r="U128" s="166">
        <f>AE128+AH128+Maintenance!W132</f>
        <v>959.6231149841745</v>
      </c>
      <c r="V128" s="167">
        <f>AE128+AH128+Maintenance!AE132</f>
        <v>959.6323232764694</v>
      </c>
      <c r="W128" s="162">
        <f>AG128+AH128+Maintenance!W132</f>
        <v>4302.316464442525</v>
      </c>
      <c r="X128" s="167">
        <f>AG128+AH128+Maintenance!AE132</f>
        <v>4302.32567273482</v>
      </c>
      <c r="Y128" s="166">
        <f>AE128+AH128+Maintenance!AM132</f>
        <v>959.6520597382665</v>
      </c>
      <c r="Z128" s="167">
        <f>AG128+AH128+Maintenance!AM132</f>
        <v>4302.345409196617</v>
      </c>
      <c r="AC128" s="133">
        <f t="shared" si="18"/>
        <v>1380</v>
      </c>
      <c r="AD128" s="134">
        <f t="shared" si="19"/>
        <v>7168.1366</v>
      </c>
      <c r="AE128" s="173">
        <f t="shared" si="20"/>
        <v>615.3448575725236</v>
      </c>
      <c r="AF128" s="170">
        <f t="shared" si="21"/>
        <v>3644.015904251543</v>
      </c>
      <c r="AG128" s="150">
        <f t="shared" si="22"/>
        <v>3958.0382070308738</v>
      </c>
      <c r="AH128" s="152">
        <f t="shared" si="23"/>
        <v>344.2708849063198</v>
      </c>
    </row>
    <row r="129" spans="16:34" ht="12.75">
      <c r="P129" s="133">
        <f t="shared" si="17"/>
        <v>1390</v>
      </c>
      <c r="Q129" s="156">
        <f>AE129+AH129+Maintenance!G133</f>
        <v>966.3888302430144</v>
      </c>
      <c r="R129" s="159">
        <f>AE129+AH129+Maintenance!O133</f>
        <v>966.3908976633071</v>
      </c>
      <c r="S129" s="166">
        <f>AG129+AH129+Maintenance!G133</f>
        <v>4304.106105302773</v>
      </c>
      <c r="T129" s="167">
        <f>AG129+AH129+Maintenance!O133</f>
        <v>4304.108172723066</v>
      </c>
      <c r="U129" s="166">
        <f>AE129+AH129+Maintenance!W133</f>
        <v>966.3941157428119</v>
      </c>
      <c r="V129" s="167">
        <f>AE129+AH129+Maintenance!AE133</f>
        <v>966.4023854239828</v>
      </c>
      <c r="W129" s="162">
        <f>AG129+AH129+Maintenance!W133</f>
        <v>4304.111390802571</v>
      </c>
      <c r="X129" s="167">
        <f>AG129+AH129+Maintenance!AE133</f>
        <v>4304.119660483741</v>
      </c>
      <c r="Y129" s="166">
        <f>AE129+AH129+Maintenance!AM133</f>
        <v>966.4213744048517</v>
      </c>
      <c r="Z129" s="167">
        <f>AG129+AH129+Maintenance!AM133</f>
        <v>4304.13864946461</v>
      </c>
      <c r="AC129" s="133">
        <f t="shared" si="18"/>
        <v>1390</v>
      </c>
      <c r="AD129" s="134">
        <f t="shared" si="19"/>
        <v>7173.1366</v>
      </c>
      <c r="AE129" s="173">
        <f t="shared" si="20"/>
        <v>619.9356640313046</v>
      </c>
      <c r="AF129" s="170">
        <f t="shared" si="21"/>
        <v>3641.2378427436356</v>
      </c>
      <c r="AG129" s="150">
        <f t="shared" si="22"/>
        <v>3957.6529390910637</v>
      </c>
      <c r="AH129" s="152">
        <f t="shared" si="23"/>
        <v>346.4514043784439</v>
      </c>
    </row>
    <row r="130" spans="16:34" ht="12.75">
      <c r="P130" s="133">
        <f t="shared" si="17"/>
        <v>1400</v>
      </c>
      <c r="Q130" s="156">
        <f>AE130+AH130+Maintenance!G134</f>
        <v>973.1456427989817</v>
      </c>
      <c r="R130" s="159">
        <f>AE130+AH130+Maintenance!O134</f>
        <v>973.1474960653438</v>
      </c>
      <c r="S130" s="166">
        <f>AG130+AH130+Maintenance!G134</f>
        <v>4305.899093062586</v>
      </c>
      <c r="T130" s="167">
        <f>AG130+AH130+Maintenance!O134</f>
        <v>4305.900946328948</v>
      </c>
      <c r="U130" s="166">
        <f>AE130+AH130+Maintenance!W134</f>
        <v>973.1506951845053</v>
      </c>
      <c r="V130" s="167">
        <f>AE130+AH130+Maintenance!AE134</f>
        <v>973.1581082499534</v>
      </c>
      <c r="W130" s="162">
        <f>AG130+AH130+Maintenance!W134</f>
        <v>4305.904145448109</v>
      </c>
      <c r="X130" s="167">
        <f>AG130+AH130+Maintenance!AE134</f>
        <v>4305.911558513558</v>
      </c>
      <c r="Y130" s="166">
        <f>AE130+AH130+Maintenance!AM134</f>
        <v>973.1763648395802</v>
      </c>
      <c r="Z130" s="167">
        <f>AG130+AH130+Maintenance!AM134</f>
        <v>4305.929815103184</v>
      </c>
      <c r="AC130" s="133">
        <f t="shared" si="18"/>
        <v>1400</v>
      </c>
      <c r="AD130" s="134">
        <f t="shared" si="19"/>
        <v>7178.1366</v>
      </c>
      <c r="AE130" s="173">
        <f t="shared" si="20"/>
        <v>624.5172317917928</v>
      </c>
      <c r="AF130" s="170">
        <f t="shared" si="21"/>
        <v>3638.4668306903</v>
      </c>
      <c r="AG130" s="150">
        <f t="shared" si="22"/>
        <v>3957.270682055397</v>
      </c>
      <c r="AH130" s="152">
        <f t="shared" si="23"/>
        <v>348.6267268786811</v>
      </c>
    </row>
    <row r="131" spans="16:34" ht="12.75">
      <c r="P131" s="133">
        <f t="shared" si="17"/>
        <v>1410</v>
      </c>
      <c r="Q131" s="156">
        <f>AE131+AH131+Maintenance!G135</f>
        <v>979.8880673832424</v>
      </c>
      <c r="R131" s="159">
        <f>AE131+AH131+Maintenance!O135</f>
        <v>979.8897253162199</v>
      </c>
      <c r="S131" s="166">
        <f>AG131+AH131+Maintenance!G135</f>
        <v>4307.689900679543</v>
      </c>
      <c r="T131" s="167">
        <f>AG131+AH131+Maintenance!O135</f>
        <v>4307.69155861252</v>
      </c>
      <c r="U131" s="166">
        <f>AE131+AH131+Maintenance!W135</f>
        <v>979.8928969438608</v>
      </c>
      <c r="V131" s="167">
        <f>AE131+AH131+Maintenance!AE135</f>
        <v>979.8995286757707</v>
      </c>
      <c r="W131" s="162">
        <f>AG131+AH131+Maintenance!W135</f>
        <v>4307.694730240161</v>
      </c>
      <c r="X131" s="167">
        <f>AG131+AH131+Maintenance!AE135</f>
        <v>4307.701361972071</v>
      </c>
      <c r="Y131" s="166">
        <f>AE131+AH131+Maintenance!AM135</f>
        <v>979.9170691335584</v>
      </c>
      <c r="Z131" s="167">
        <f>AG131+AH131+Maintenance!AM135</f>
        <v>4307.718902429859</v>
      </c>
      <c r="AC131" s="133">
        <f t="shared" si="18"/>
        <v>1410</v>
      </c>
      <c r="AD131" s="134">
        <f t="shared" si="19"/>
        <v>7183.1366</v>
      </c>
      <c r="AE131" s="173">
        <f t="shared" si="20"/>
        <v>629.0895882270436</v>
      </c>
      <c r="AF131" s="170">
        <f t="shared" si="21"/>
        <v>3635.70284316455</v>
      </c>
      <c r="AG131" s="150">
        <f t="shared" si="22"/>
        <v>3956.891421523344</v>
      </c>
      <c r="AH131" s="152">
        <f t="shared" si="23"/>
        <v>350.79686930265945</v>
      </c>
    </row>
    <row r="132" spans="16:34" ht="12.75">
      <c r="P132" s="133">
        <f t="shared" si="17"/>
        <v>1420</v>
      </c>
      <c r="Q132" s="156">
        <f>AE132+AH132+Maintenance!G136</f>
        <v>986.6161479291698</v>
      </c>
      <c r="R132" s="159">
        <f>AE132+AH132+Maintenance!O136</f>
        <v>986.6176278041031</v>
      </c>
      <c r="S132" s="166">
        <f>AG132+AH132+Maintenance!G136</f>
        <v>4309.478530498678</v>
      </c>
      <c r="T132" s="167">
        <f>AG132+AH132+Maintenance!O136</f>
        <v>4309.480010373611</v>
      </c>
      <c r="U132" s="166">
        <f>AE132+AH132+Maintenance!W136</f>
        <v>986.6207644997211</v>
      </c>
      <c r="V132" s="167">
        <f>AE132+AH132+Maintenance!AE136</f>
        <v>986.6266839994545</v>
      </c>
      <c r="W132" s="162">
        <f>AG132+AH132+Maintenance!W136</f>
        <v>4309.483147069229</v>
      </c>
      <c r="X132" s="167">
        <f>AG132+AH132+Maintenance!AE136</f>
        <v>4309.489066568963</v>
      </c>
      <c r="Y132" s="166">
        <f>AE132+AH132+Maintenance!AM136</f>
        <v>986.643525536726</v>
      </c>
      <c r="Z132" s="167">
        <f>AG132+AH132+Maintenance!AM136</f>
        <v>4309.505908106234</v>
      </c>
      <c r="AC132" s="133">
        <f t="shared" si="18"/>
        <v>1420</v>
      </c>
      <c r="AD132" s="134">
        <f t="shared" si="19"/>
        <v>7188.1366</v>
      </c>
      <c r="AE132" s="173">
        <f t="shared" si="20"/>
        <v>633.652760599511</v>
      </c>
      <c r="AF132" s="170">
        <f t="shared" si="21"/>
        <v>3632.945855351793</v>
      </c>
      <c r="AG132" s="150">
        <f t="shared" si="22"/>
        <v>3956.5151431690188</v>
      </c>
      <c r="AH132" s="152">
        <f t="shared" si="23"/>
        <v>352.9618484728084</v>
      </c>
    </row>
    <row r="133" spans="16:34" ht="12.75">
      <c r="P133" s="133">
        <f t="shared" si="17"/>
        <v>1430</v>
      </c>
      <c r="Q133" s="156">
        <f>AE133+AH133+Maintenance!G137</f>
        <v>993.3299281940159</v>
      </c>
      <c r="R133" s="159">
        <f>AE133+AH133+Maintenance!O137</f>
        <v>993.3312458637589</v>
      </c>
      <c r="S133" s="166">
        <f>AG133+AH133+Maintenance!G137</f>
        <v>4311.264984873141</v>
      </c>
      <c r="T133" s="167">
        <f>AG133+AH133+Maintenance!O137</f>
        <v>4311.266302542884</v>
      </c>
      <c r="U133" s="166">
        <f>AE133+AH133+Maintenance!W137</f>
        <v>993.3343411749031</v>
      </c>
      <c r="V133" s="167">
        <f>AE133+AH133+Maintenance!AE137</f>
        <v>993.3396118538753</v>
      </c>
      <c r="W133" s="162">
        <f>AG133+AH133+Maintenance!W137</f>
        <v>4311.269397854027</v>
      </c>
      <c r="X133" s="167">
        <f>AG133+AH133+Maintenance!AE137</f>
        <v>4311.274668532999</v>
      </c>
      <c r="Y133" s="166">
        <f>AE133+AH133+Maintenance!AM137</f>
        <v>993.355772439822</v>
      </c>
      <c r="Z133" s="167">
        <f>AG133+AH133+Maintenance!AM137</f>
        <v>4311.290829118946</v>
      </c>
      <c r="AC133" s="133">
        <f t="shared" si="18"/>
        <v>1430</v>
      </c>
      <c r="AD133" s="134">
        <f t="shared" si="19"/>
        <v>7193.1366</v>
      </c>
      <c r="AE133" s="173">
        <f t="shared" si="20"/>
        <v>638.2067760616259</v>
      </c>
      <c r="AF133" s="170">
        <f t="shared" si="21"/>
        <v>3630.1958425492103</v>
      </c>
      <c r="AG133" s="150">
        <f t="shared" si="22"/>
        <v>3956.14183274075</v>
      </c>
      <c r="AH133" s="152">
        <f t="shared" si="23"/>
        <v>355.12168113876083</v>
      </c>
    </row>
    <row r="134" spans="16:34" ht="12.75">
      <c r="P134" s="133">
        <f t="shared" si="17"/>
        <v>1440</v>
      </c>
      <c r="Q134" s="156">
        <f>AE134+AH134+Maintenance!G138</f>
        <v>1000.0294517595692</v>
      </c>
      <c r="R134" s="159">
        <f>AE134+AH134+Maintenance!O138</f>
        <v>1000.0306217676306</v>
      </c>
      <c r="S134" s="166">
        <f>AG134+AH134+Maintenance!G138</f>
        <v>4313.049266163825</v>
      </c>
      <c r="T134" s="167">
        <f>AG134+AH134+Maintenance!O138</f>
        <v>4313.050436171887</v>
      </c>
      <c r="U134" s="166">
        <f>AE134+AH134+Maintenance!W138</f>
        <v>1000.0336701359673</v>
      </c>
      <c r="V134" s="167">
        <f>AE134+AH134+Maintenance!AE138</f>
        <v>1000.038350168213</v>
      </c>
      <c r="W134" s="162">
        <f>AG134+AH134+Maintenance!W138</f>
        <v>4313.0534845402235</v>
      </c>
      <c r="X134" s="167">
        <f>AG134+AH134+Maintenance!AE138</f>
        <v>4313.05816457247</v>
      </c>
      <c r="Y134" s="166">
        <f>AE134+AH134+Maintenance!AM138</f>
        <v>1000.0538483573795</v>
      </c>
      <c r="Z134" s="167">
        <f>AG134+AH134+Maintenance!AM138</f>
        <v>4313.073662761636</v>
      </c>
      <c r="AC134" s="133">
        <f t="shared" si="18"/>
        <v>1440</v>
      </c>
      <c r="AD134" s="134">
        <f t="shared" si="19"/>
        <v>7198.1366</v>
      </c>
      <c r="AE134" s="173">
        <f t="shared" si="20"/>
        <v>642.7516616563445</v>
      </c>
      <c r="AF134" s="170">
        <f t="shared" si="21"/>
        <v>3627.4527801651293</v>
      </c>
      <c r="AG134" s="150">
        <f t="shared" si="22"/>
        <v>3955.7714760606004</v>
      </c>
      <c r="AH134" s="152">
        <f t="shared" si="23"/>
        <v>357.2763839777587</v>
      </c>
    </row>
    <row r="135" spans="16:34" ht="12.75">
      <c r="P135" s="133">
        <f t="shared" si="17"/>
        <v>1450</v>
      </c>
      <c r="Q135" s="156">
        <f>AE135+AH135+Maintenance!G139</f>
        <v>1006.7147620328581</v>
      </c>
      <c r="R135" s="159">
        <f>AE135+AH135+Maintenance!O139</f>
        <v>1006.7157977177055</v>
      </c>
      <c r="S135" s="166">
        <f>AG135+AH135+Maintenance!G139</f>
        <v>4314.831376739047</v>
      </c>
      <c r="T135" s="167">
        <f>AG135+AH135+Maintenance!O139</f>
        <v>4314.832412423895</v>
      </c>
      <c r="U135" s="166">
        <f>AE135+AH135+Maintenance!W139</f>
        <v>1006.7187943930707</v>
      </c>
      <c r="V135" s="167">
        <f>AE135+AH135+Maintenance!AE139</f>
        <v>1006.722937132461</v>
      </c>
      <c r="W135" s="162">
        <f>AG135+AH135+Maintenance!W139</f>
        <v>4314.83540909926</v>
      </c>
      <c r="X135" s="167">
        <f>AG135+AH135+Maintenance!AE139</f>
        <v>4314.839551838651</v>
      </c>
      <c r="Y135" s="166">
        <f>AE135+AH135+Maintenance!AM139</f>
        <v>1006.7377919117521</v>
      </c>
      <c r="Z135" s="167">
        <f>AG135+AH135+Maintenance!AM139</f>
        <v>4314.854406617941</v>
      </c>
      <c r="AC135" s="133">
        <f t="shared" si="18"/>
        <v>1450</v>
      </c>
      <c r="AD135" s="134">
        <f t="shared" si="19"/>
        <v>7203.1366</v>
      </c>
      <c r="AE135" s="173">
        <f t="shared" si="20"/>
        <v>647.2874443177429</v>
      </c>
      <c r="AF135" s="170">
        <f t="shared" si="21"/>
        <v>3624.7166437183932</v>
      </c>
      <c r="AG135" s="150">
        <f t="shared" si="22"/>
        <v>3955.4040590239324</v>
      </c>
      <c r="AH135" s="152">
        <f t="shared" si="23"/>
        <v>359.4259735950442</v>
      </c>
    </row>
    <row r="136" spans="16:34" ht="12.75">
      <c r="P136" s="133">
        <f t="shared" si="17"/>
        <v>1460</v>
      </c>
      <c r="Q136" s="156">
        <f>AE136+AH136+Maintenance!G140</f>
        <v>1013.385902246827</v>
      </c>
      <c r="R136" s="159">
        <f>AE136+AH136+Maintenance!O140</f>
        <v>1013.386815838038</v>
      </c>
      <c r="S136" s="166">
        <f>AG136+AH136+Maintenance!G140</f>
        <v>4316.611318974219</v>
      </c>
      <c r="T136" s="167">
        <f>AG136+AH136+Maintenance!O140</f>
        <v>4316.6122325654305</v>
      </c>
      <c r="U136" s="166">
        <f>AE136+AH136+Maintenance!W140</f>
        <v>1013.3897567998313</v>
      </c>
      <c r="V136" s="167">
        <f>AE136+AH136+Maintenance!AE140</f>
        <v>1013.3934111646756</v>
      </c>
      <c r="W136" s="162">
        <f>AG136+AH136+Maintenance!W140</f>
        <v>4316.615173527223</v>
      </c>
      <c r="X136" s="167">
        <f>AG136+AH136+Maintenance!AE140</f>
        <v>4316.618827892068</v>
      </c>
      <c r="Y136" s="166">
        <f>AE136+AH136+Maintenance!AM140</f>
        <v>1013.4076418180409</v>
      </c>
      <c r="Z136" s="167">
        <f>AG136+AH136+Maintenance!AM140</f>
        <v>4316.633058545433</v>
      </c>
      <c r="AC136" s="133">
        <f t="shared" si="18"/>
        <v>1460</v>
      </c>
      <c r="AD136" s="134">
        <f t="shared" si="19"/>
        <v>7208.1366</v>
      </c>
      <c r="AE136" s="173">
        <f t="shared" si="20"/>
        <v>651.8141508715657</v>
      </c>
      <c r="AF136" s="170">
        <f t="shared" si="21"/>
        <v>3621.987408837751</v>
      </c>
      <c r="AG136" s="150">
        <f t="shared" si="22"/>
        <v>3955.0395675989575</v>
      </c>
      <c r="AH136" s="152">
        <f t="shared" si="23"/>
        <v>361.5704665242598</v>
      </c>
    </row>
    <row r="137" spans="16:34" ht="12.75">
      <c r="P137" s="133">
        <f t="shared" si="17"/>
        <v>1470</v>
      </c>
      <c r="Q137" s="156">
        <f>AE137+AH137+Maintenance!G141</f>
        <v>1020.0429154610457</v>
      </c>
      <c r="R137" s="159">
        <f>AE137+AH137+Maintenance!O141</f>
        <v>1020.0437181679353</v>
      </c>
      <c r="S137" s="166">
        <f>AG137+AH137+Maintenance!G141</f>
        <v>4318.389095251539</v>
      </c>
      <c r="T137" s="167">
        <f>AG137+AH137+Maintenance!O141</f>
        <v>4318.389897958429</v>
      </c>
      <c r="U137" s="166">
        <f>AE137+AH137+Maintenance!W141</f>
        <v>1020.0466000532605</v>
      </c>
      <c r="V137" s="167">
        <f>AE137+AH137+Maintenance!AE141</f>
        <v>1020.0498108808184</v>
      </c>
      <c r="W137" s="162">
        <f>AG137+AH137+Maintenance!W141</f>
        <v>4318.392779843754</v>
      </c>
      <c r="X137" s="167">
        <f>AG137+AH137+Maintenance!AE141</f>
        <v>4318.395990671312</v>
      </c>
      <c r="Y137" s="166">
        <f>AE137+AH137+Maintenance!AM141</f>
        <v>1020.0634368699323</v>
      </c>
      <c r="Z137" s="167">
        <f>AG137+AH137+Maintenance!AM141</f>
        <v>4318.409616660426</v>
      </c>
      <c r="AC137" s="133">
        <f t="shared" si="18"/>
        <v>1470</v>
      </c>
      <c r="AD137" s="134">
        <f t="shared" si="19"/>
        <v>7213.1366</v>
      </c>
      <c r="AE137" s="173">
        <f t="shared" si="20"/>
        <v>656.3318080358007</v>
      </c>
      <c r="AF137" s="170">
        <f t="shared" si="21"/>
        <v>3619.2650512612427</v>
      </c>
      <c r="AG137" s="150">
        <f t="shared" si="22"/>
        <v>3954.6779878262946</v>
      </c>
      <c r="AH137" s="152">
        <f t="shared" si="23"/>
        <v>363.7098792278401</v>
      </c>
    </row>
    <row r="138" spans="16:34" ht="12.75">
      <c r="P138" s="133">
        <f t="shared" si="17"/>
        <v>1480</v>
      </c>
      <c r="Q138" s="156">
        <f>AE138+AH138+Maintenance!G142</f>
        <v>1026.685844562392</v>
      </c>
      <c r="R138" s="159">
        <f>AE138+AH138+Maintenance!O142</f>
        <v>1026.6865466556997</v>
      </c>
      <c r="S138" s="166">
        <f>AG138+AH138+Maintenance!G142</f>
        <v>4320.1647079597</v>
      </c>
      <c r="T138" s="167">
        <f>AG138+AH138+Maintenance!O142</f>
        <v>4320.165410053008</v>
      </c>
      <c r="U138" s="166">
        <f>AE138+AH138+Maintenance!W142</f>
        <v>1026.6893666937042</v>
      </c>
      <c r="V138" s="167">
        <f>AE138+AH138+Maintenance!AE142</f>
        <v>1026.6921750669346</v>
      </c>
      <c r="W138" s="162">
        <f>AG138+AH138+Maintenance!W142</f>
        <v>4320.168230091012</v>
      </c>
      <c r="X138" s="167">
        <f>AG138+AH138+Maintenance!AE142</f>
        <v>4320.171038464243</v>
      </c>
      <c r="Y138" s="166">
        <f>AE138+AH138+Maintenance!AM142</f>
        <v>1026.7052159263376</v>
      </c>
      <c r="Z138" s="167">
        <f>AG138+AH138+Maintenance!AM142</f>
        <v>4320.184079323646</v>
      </c>
      <c r="AC138" s="133">
        <f t="shared" si="18"/>
        <v>1480</v>
      </c>
      <c r="AD138" s="134">
        <f>$AD$3+($AC$10+AC138)/2</f>
        <v>7218.1366</v>
      </c>
      <c r="AE138" s="173">
        <f>(ABS(SQRT($AD$4*(2/($AC$10+$AD$3)-1/AD138))-SQRT($AD$4/($AC$10+$AD$3)))+ABS(SQRT($AD$4/(AC138+$AD$3))-SQRT($AD$4*(2/(AC138+$AD$3)-1/AD138))))*1000</f>
        <v>660.8404424212208</v>
      </c>
      <c r="AF138" s="170">
        <f t="shared" si="21"/>
        <v>3616.5495468355834</v>
      </c>
      <c r="AG138" s="150">
        <f>(ABS(SQRT($AD$4*(2/($AC$10+$AD$3)-1/AD138))-SQRT($AD$4/($AC$10+$AD$3)))+AF138/1000)*1000</f>
        <v>3954.3193058185284</v>
      </c>
      <c r="AH138" s="152">
        <f t="shared" si="23"/>
        <v>365.84422809740045</v>
      </c>
    </row>
    <row r="139" spans="16:34" ht="12.75">
      <c r="P139" s="133">
        <f>P138+$B$10</f>
        <v>1490</v>
      </c>
      <c r="Q139" s="156">
        <f>AE139+AH139+Maintenance!G143</f>
        <v>1033.3147322657715</v>
      </c>
      <c r="R139" s="159">
        <f>AE139+AH139+Maintenance!O143</f>
        <v>1033.3153431529463</v>
      </c>
      <c r="S139" s="166">
        <f>AG139+AH139+Maintenance!G143</f>
        <v>4321.938159493591</v>
      </c>
      <c r="T139" s="167">
        <f>AG139+AH139+Maintenance!O143</f>
        <v>4321.938770380766</v>
      </c>
      <c r="U139" s="166">
        <f>AE139+AH139+Maintenance!W143</f>
        <v>1033.3180991048534</v>
      </c>
      <c r="V139" s="167">
        <f>AE139+AH139+Maintenance!AE143</f>
        <v>1033.3205426535528</v>
      </c>
      <c r="W139" s="162">
        <f>AG139+AH139+Maintenance!W143</f>
        <v>4321.941526332674</v>
      </c>
      <c r="X139" s="167">
        <f>AG139+AH139+Maintenance!AE143</f>
        <v>4321.943969881373</v>
      </c>
      <c r="Y139" s="166">
        <f>AE139+AH139+Maintenance!AM143</f>
        <v>1033.3330178988533</v>
      </c>
      <c r="Z139" s="167">
        <f>AG139+AH139+Maintenance!AM143</f>
        <v>4321.956445126673</v>
      </c>
      <c r="AC139" s="133">
        <f>AC138+$B$10</f>
        <v>1490</v>
      </c>
      <c r="AD139" s="134">
        <f>$AD$3+($AC$10+AC139)/2</f>
        <v>7223.1366</v>
      </c>
      <c r="AE139" s="173">
        <f>(ABS(SQRT($AD$4*(2/($AC$10+$AD$3)-1/AD139))-SQRT($AD$4/($AC$10+$AD$3)))+ABS(SQRT($AD$4/(AC139+$AD$3))-SQRT($AD$4*(2/(AC139+$AD$3)-1/AD139))))*1000</f>
        <v>665.3400805319513</v>
      </c>
      <c r="AF139" s="170">
        <f t="shared" si="21"/>
        <v>3613.840871515564</v>
      </c>
      <c r="AG139" s="150">
        <f>(ABS(SQRT($AD$4*(2/($AC$10+$AD$3)-1/AD139))-SQRT($AD$4/($AC$10+$AD$3)))+AF139/1000)*1000</f>
        <v>3953.9635077597713</v>
      </c>
      <c r="AH139" s="152">
        <f t="shared" si="23"/>
        <v>367.97352945412604</v>
      </c>
    </row>
    <row r="140" spans="16:34" ht="13.5" thickBot="1">
      <c r="P140" s="136">
        <f>P139+$B$10</f>
        <v>1500</v>
      </c>
      <c r="Q140" s="157">
        <f>AE140+AH140+Maintenance!G144</f>
        <v>1039.9296211148212</v>
      </c>
      <c r="R140" s="160">
        <f>AE140+AH140+Maintenance!O144</f>
        <v>1039.9301494093997</v>
      </c>
      <c r="S140" s="168">
        <f>AG140+AH140+Maintenance!G144</f>
        <v>4323.709452254033</v>
      </c>
      <c r="T140" s="169">
        <f>AG140+AH140+Maintenance!O144</f>
        <v>4323.709980548611</v>
      </c>
      <c r="U140" s="168">
        <f>AE140+AH140+Maintenance!W144</f>
        <v>1039.9328395137704</v>
      </c>
      <c r="V140" s="169">
        <f>AE140+AH140+Maintenance!AE144</f>
        <v>1039.9349526920844</v>
      </c>
      <c r="W140" s="163">
        <f>AG140+AH140+Maintenance!W144</f>
        <v>4323.7126706529825</v>
      </c>
      <c r="X140" s="169">
        <f>AG140+AH140+Maintenance!AE144</f>
        <v>4323.714783831297</v>
      </c>
      <c r="Y140" s="168">
        <f>AE140+AH140+Maintenance!AM144</f>
        <v>1039.9468817399422</v>
      </c>
      <c r="Z140" s="169">
        <f>AG140+AH140+Maintenance!AM144</f>
        <v>4323.726712879154</v>
      </c>
      <c r="AC140" s="136">
        <f>AC139+$B$10</f>
        <v>1500</v>
      </c>
      <c r="AD140" s="137">
        <f>$AD$3+($AC$10+AC140)/2</f>
        <v>7228.1366</v>
      </c>
      <c r="AE140" s="174">
        <f>(ABS(SQRT($AD$4*(2/($AC$10+$AD$3)-1/AD140))-SQRT($AD$4/($AC$10+$AD$3)))+ABS(SQRT($AD$4/(AC140+$AD$3))-SQRT($AD$4*(2/(AC140+$AD$3)-1/AD140))))*1000</f>
        <v>669.8307487660147</v>
      </c>
      <c r="AF140" s="171">
        <f t="shared" si="21"/>
        <v>3611.1390013634395</v>
      </c>
      <c r="AG140" s="151">
        <f>(ABS(SQRT($AD$4*(2/($AC$10+$AD$3)-1/AD140))-SQRT($AD$4/($AC$10+$AD$3)))+AF140/1000)*1000</f>
        <v>3953.610579905227</v>
      </c>
      <c r="AH140" s="153">
        <f t="shared" si="23"/>
        <v>370.09779954915666</v>
      </c>
    </row>
  </sheetData>
  <sheetProtection/>
  <mergeCells count="8">
    <mergeCell ref="A63:D63"/>
    <mergeCell ref="AC1:AE1"/>
    <mergeCell ref="G1:I1"/>
    <mergeCell ref="A6:B6"/>
    <mergeCell ref="E8:G8"/>
    <mergeCell ref="H8:J8"/>
    <mergeCell ref="C8:D8"/>
    <mergeCell ref="A8:B8"/>
  </mergeCells>
  <printOptions/>
  <pageMargins left="0.5" right="0.5" top="0.5" bottom="0.5" header="0" footer="0"/>
  <pageSetup horizontalDpi="600" verticalDpi="600" orientation="landscape" scale="65" r:id="rId2"/>
  <colBreaks count="1" manualBreakCount="1">
    <brk id="2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4"/>
  <sheetViews>
    <sheetView zoomScalePageLayoutView="0" workbookViewId="0" topLeftCell="A37">
      <selection activeCell="A1" sqref="A1"/>
    </sheetView>
  </sheetViews>
  <sheetFormatPr defaultColWidth="9.140625" defaultRowHeight="15"/>
  <cols>
    <col min="1" max="1" width="20.28125" style="2" customWidth="1"/>
    <col min="2" max="2" width="14.140625" style="2" bestFit="1" customWidth="1"/>
    <col min="3" max="3" width="18.57421875" style="2" bestFit="1" customWidth="1"/>
    <col min="4" max="4" width="18.7109375" style="2" customWidth="1"/>
    <col min="5" max="5" width="12.00390625" style="2" bestFit="1" customWidth="1"/>
    <col min="6" max="6" width="14.421875" style="2" customWidth="1"/>
    <col min="7" max="7" width="14.140625" style="2" bestFit="1" customWidth="1"/>
    <col min="8" max="8" width="12.421875" style="2" bestFit="1" customWidth="1"/>
    <col min="9" max="9" width="16.140625" style="2" bestFit="1" customWidth="1"/>
    <col min="10" max="10" width="16.8515625" style="2" customWidth="1"/>
    <col min="11" max="11" width="9.57421875" style="2" bestFit="1" customWidth="1"/>
    <col min="12" max="12" width="17.28125" style="2" customWidth="1"/>
    <col min="13" max="13" width="17.00390625" style="2" customWidth="1"/>
    <col min="14" max="14" width="14.28125" style="2" bestFit="1" customWidth="1"/>
    <col min="15" max="15" width="14.140625" style="2" bestFit="1" customWidth="1"/>
    <col min="16" max="16" width="10.57421875" style="2" bestFit="1" customWidth="1"/>
    <col min="17" max="17" width="16.140625" style="2" bestFit="1" customWidth="1"/>
    <col min="18" max="18" width="16.421875" style="2" bestFit="1" customWidth="1"/>
    <col min="19" max="19" width="9.57421875" style="2" bestFit="1" customWidth="1"/>
    <col min="20" max="20" width="19.28125" style="2" customWidth="1"/>
    <col min="21" max="21" width="14.421875" style="2" bestFit="1" customWidth="1"/>
    <col min="22" max="22" width="14.28125" style="2" bestFit="1" customWidth="1"/>
    <col min="23" max="23" width="18.57421875" style="2" bestFit="1" customWidth="1"/>
    <col min="24" max="24" width="10.421875" style="2" bestFit="1" customWidth="1"/>
    <col min="25" max="25" width="12.421875" style="2" bestFit="1" customWidth="1"/>
    <col min="26" max="26" width="14.421875" style="2" bestFit="1" customWidth="1"/>
    <col min="27" max="27" width="9.57421875" style="2" bestFit="1" customWidth="1"/>
    <col min="28" max="28" width="18.140625" style="2" customWidth="1"/>
    <col min="29" max="29" width="14.421875" style="2" bestFit="1" customWidth="1"/>
    <col min="30" max="30" width="14.28125" style="2" bestFit="1" customWidth="1"/>
    <col min="31" max="31" width="18.57421875" style="2" bestFit="1" customWidth="1"/>
    <col min="32" max="32" width="10.421875" style="2" bestFit="1" customWidth="1"/>
    <col min="33" max="33" width="11.8515625" style="2" bestFit="1" customWidth="1"/>
    <col min="34" max="34" width="16.421875" style="2" bestFit="1" customWidth="1"/>
    <col min="35" max="35" width="6.28125" style="2" bestFit="1" customWidth="1"/>
    <col min="36" max="36" width="16.8515625" style="2" customWidth="1"/>
    <col min="37" max="37" width="14.421875" style="2" bestFit="1" customWidth="1"/>
    <col min="38" max="38" width="14.28125" style="2" bestFit="1" customWidth="1"/>
    <col min="39" max="39" width="18.57421875" style="2" bestFit="1" customWidth="1"/>
    <col min="40" max="16384" width="9.140625" style="2" customWidth="1"/>
  </cols>
  <sheetData>
    <row r="1" spans="1:34" ht="13.5" customHeight="1" thickBot="1">
      <c r="A1" s="47" t="s">
        <v>58</v>
      </c>
      <c r="B1" s="48"/>
      <c r="C1" s="48"/>
      <c r="D1" s="48"/>
      <c r="E1" s="48"/>
      <c r="F1" s="49"/>
      <c r="G1" s="49"/>
      <c r="H1" s="49"/>
      <c r="I1" s="49"/>
      <c r="J1" s="48"/>
      <c r="K1" s="48"/>
      <c r="L1" s="239" t="s">
        <v>0</v>
      </c>
      <c r="M1" s="240"/>
      <c r="N1" s="240"/>
      <c r="O1" s="241"/>
      <c r="P1" s="1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ht="13.5" customHeight="1">
      <c r="A2"/>
      <c r="B2" s="48"/>
      <c r="C2" s="48"/>
      <c r="D2" s="48"/>
      <c r="E2" s="48"/>
      <c r="F2" s="49"/>
      <c r="G2" s="49"/>
      <c r="H2" s="108"/>
      <c r="I2" s="4"/>
      <c r="J2" s="48"/>
      <c r="K2" s="48"/>
      <c r="L2" s="242" t="s">
        <v>1</v>
      </c>
      <c r="M2" s="243"/>
      <c r="N2" s="73">
        <f>'Fig. and Boost &amp; De-Orbit'!AD3</f>
        <v>6378.1366</v>
      </c>
      <c r="O2" s="52" t="s">
        <v>2</v>
      </c>
      <c r="P2" s="3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</row>
    <row r="3" spans="1:34" ht="13.5" customHeight="1" thickBot="1">
      <c r="A3"/>
      <c r="B3" s="48"/>
      <c r="C3" s="48"/>
      <c r="D3" s="48"/>
      <c r="E3" s="48"/>
      <c r="F3" s="49"/>
      <c r="G3" s="49"/>
      <c r="H3" s="5"/>
      <c r="I3" s="4"/>
      <c r="J3" s="48"/>
      <c r="K3" s="48"/>
      <c r="L3" s="244" t="s">
        <v>12</v>
      </c>
      <c r="M3" s="245"/>
      <c r="N3" s="53">
        <f>'Fig. and Boost &amp; De-Orbit'!AD4</f>
        <v>398600.4356</v>
      </c>
      <c r="O3" s="54" t="s">
        <v>26</v>
      </c>
      <c r="P3" s="5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spans="1:34" ht="13.5" customHeight="1">
      <c r="A4"/>
      <c r="B4" s="48"/>
      <c r="C4" s="48"/>
      <c r="D4" s="48"/>
      <c r="E4" s="48"/>
      <c r="F4" s="55"/>
      <c r="G4" s="55"/>
      <c r="H4" s="5"/>
      <c r="I4" s="4"/>
      <c r="J4" s="48"/>
      <c r="K4" s="48"/>
      <c r="L4" s="48"/>
      <c r="M4" s="5"/>
      <c r="N4" s="4"/>
      <c r="O4" s="4"/>
      <c r="P4" s="5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</row>
    <row r="5" spans="1:34" ht="13.5" customHeight="1">
      <c r="A5"/>
      <c r="B5" s="48"/>
      <c r="C5" s="48"/>
      <c r="D5" s="48"/>
      <c r="E5" s="56"/>
      <c r="F5" s="57"/>
      <c r="G5" s="58"/>
      <c r="H5" s="59"/>
      <c r="I5" s="48"/>
      <c r="J5" s="48"/>
      <c r="K5" s="48"/>
      <c r="L5" s="48"/>
      <c r="M5" s="60"/>
      <c r="N5" s="4"/>
      <c r="O5" s="4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</row>
    <row r="6" spans="1:34" ht="13.5" customHeight="1">
      <c r="A6"/>
      <c r="B6" s="48"/>
      <c r="C6" s="48"/>
      <c r="D6" s="48"/>
      <c r="E6" s="61"/>
      <c r="F6" s="62"/>
      <c r="G6" s="59"/>
      <c r="H6" s="58"/>
      <c r="I6" s="48"/>
      <c r="J6" s="48"/>
      <c r="K6" s="48"/>
      <c r="L6" s="48"/>
      <c r="M6" s="60"/>
      <c r="N6" s="4"/>
      <c r="O6" s="4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</row>
    <row r="7" spans="1:34" ht="13.5" customHeight="1">
      <c r="A7" s="50"/>
      <c r="B7" s="48"/>
      <c r="C7" s="48"/>
      <c r="D7" s="48"/>
      <c r="E7" s="61"/>
      <c r="F7" s="62"/>
      <c r="G7" s="59"/>
      <c r="H7" s="58"/>
      <c r="I7" s="48"/>
      <c r="J7" s="48"/>
      <c r="K7" s="48"/>
      <c r="L7" s="48"/>
      <c r="M7" s="60"/>
      <c r="N7" s="4"/>
      <c r="O7" s="4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</row>
    <row r="8" spans="1:34" ht="12.75" customHeight="1" thickBot="1">
      <c r="A8" s="64"/>
      <c r="B8" s="64"/>
      <c r="C8" s="48"/>
      <c r="D8" s="48"/>
      <c r="E8" s="48"/>
      <c r="F8" s="48"/>
      <c r="G8" s="48"/>
      <c r="H8" s="48"/>
      <c r="I8" s="48"/>
      <c r="J8" s="48"/>
      <c r="K8" s="48"/>
      <c r="L8" s="48"/>
      <c r="M8" s="65"/>
      <c r="N8" s="4"/>
      <c r="O8" s="4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1:33" ht="29.25" customHeight="1">
      <c r="A9" s="186" t="s">
        <v>19</v>
      </c>
      <c r="B9" s="186" t="s">
        <v>20</v>
      </c>
      <c r="C9" s="187" t="s">
        <v>21</v>
      </c>
      <c r="D9" s="114"/>
      <c r="E9" s="70"/>
      <c r="F9" s="70"/>
      <c r="G9" s="70"/>
      <c r="H9" s="70"/>
      <c r="I9" s="67"/>
      <c r="J9" s="67"/>
      <c r="K9" s="67"/>
      <c r="L9" s="60"/>
      <c r="M9" s="4"/>
      <c r="N9" s="4"/>
      <c r="O9" s="6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</row>
    <row r="10" spans="1:33" ht="16.5" customHeight="1" thickBot="1">
      <c r="A10" s="188">
        <f>'Fig. and Boost &amp; De-Orbit'!E10</f>
        <v>1</v>
      </c>
      <c r="B10" s="189">
        <f>'Fig. and Boost &amp; De-Orbit'!F10</f>
        <v>100</v>
      </c>
      <c r="C10" s="190">
        <f>'Fig. and Boost &amp; De-Orbit'!G10</f>
        <v>1</v>
      </c>
      <c r="D10" s="113"/>
      <c r="E10" s="112"/>
      <c r="F10" s="89"/>
      <c r="G10" s="90"/>
      <c r="H10" s="88"/>
      <c r="I10" s="64"/>
      <c r="J10" s="64"/>
      <c r="K10" s="64"/>
      <c r="L10" s="60"/>
      <c r="M10" s="4"/>
      <c r="N10" s="4"/>
      <c r="O10" s="67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</row>
    <row r="11" spans="1:34" ht="13.5" thickBo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0"/>
      <c r="N11" s="4"/>
      <c r="O11" s="4"/>
      <c r="P11" s="67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9" ht="18" customHeight="1" thickBot="1">
      <c r="A12" s="181"/>
      <c r="B12" s="182"/>
      <c r="C12" s="184">
        <f>'Fig. and Boost &amp; De-Orbit'!H10</f>
        <v>1</v>
      </c>
      <c r="D12" s="185" t="s">
        <v>55</v>
      </c>
      <c r="E12" s="182"/>
      <c r="F12" s="182"/>
      <c r="G12" s="183"/>
      <c r="H12" s="1"/>
      <c r="I12" s="181"/>
      <c r="J12" s="182"/>
      <c r="K12" s="184">
        <f>'Fig. and Boost &amp; De-Orbit'!H10</f>
        <v>1</v>
      </c>
      <c r="L12" s="185" t="s">
        <v>55</v>
      </c>
      <c r="M12" s="182"/>
      <c r="N12" s="182"/>
      <c r="O12" s="183"/>
      <c r="Q12" s="181"/>
      <c r="R12" s="182"/>
      <c r="S12" s="184">
        <f>'Fig. and Boost &amp; De-Orbit'!I10</f>
        <v>4</v>
      </c>
      <c r="T12" s="185" t="s">
        <v>55</v>
      </c>
      <c r="U12" s="182"/>
      <c r="V12" s="182"/>
      <c r="W12" s="183"/>
      <c r="Y12" s="181"/>
      <c r="Z12" s="182"/>
      <c r="AA12" s="184">
        <f>'Fig. and Boost &amp; De-Orbit'!I10</f>
        <v>4</v>
      </c>
      <c r="AB12" s="185" t="s">
        <v>54</v>
      </c>
      <c r="AC12" s="182"/>
      <c r="AD12" s="182"/>
      <c r="AE12" s="183"/>
      <c r="AG12" s="181"/>
      <c r="AH12" s="182"/>
      <c r="AI12" s="184">
        <f>'Fig. and Boost &amp; De-Orbit'!J10</f>
        <v>13</v>
      </c>
      <c r="AJ12" s="185" t="s">
        <v>65</v>
      </c>
      <c r="AK12" s="182"/>
      <c r="AL12" s="182"/>
      <c r="AM12" s="183"/>
    </row>
    <row r="13" spans="1:39" ht="25.5" customHeight="1">
      <c r="A13" s="109" t="s">
        <v>14</v>
      </c>
      <c r="B13" s="110" t="s">
        <v>16</v>
      </c>
      <c r="C13" s="110" t="s">
        <v>3</v>
      </c>
      <c r="D13" s="110" t="s">
        <v>56</v>
      </c>
      <c r="E13" s="110" t="s">
        <v>25</v>
      </c>
      <c r="F13" s="110" t="s">
        <v>17</v>
      </c>
      <c r="G13" s="111" t="s">
        <v>18</v>
      </c>
      <c r="H13" s="48"/>
      <c r="I13" s="75" t="s">
        <v>14</v>
      </c>
      <c r="J13" s="66" t="s">
        <v>16</v>
      </c>
      <c r="K13" s="66" t="s">
        <v>3</v>
      </c>
      <c r="L13" s="110" t="s">
        <v>56</v>
      </c>
      <c r="M13" s="66" t="s">
        <v>25</v>
      </c>
      <c r="N13" s="92" t="s">
        <v>17</v>
      </c>
      <c r="O13" s="91" t="s">
        <v>18</v>
      </c>
      <c r="Q13" s="109" t="s">
        <v>14</v>
      </c>
      <c r="R13" s="110" t="s">
        <v>16</v>
      </c>
      <c r="S13" s="110" t="s">
        <v>3</v>
      </c>
      <c r="T13" s="110" t="s">
        <v>56</v>
      </c>
      <c r="U13" s="110" t="s">
        <v>25</v>
      </c>
      <c r="V13" s="110" t="s">
        <v>17</v>
      </c>
      <c r="W13" s="111" t="s">
        <v>57</v>
      </c>
      <c r="Y13" s="109" t="s">
        <v>14</v>
      </c>
      <c r="Z13" s="110" t="s">
        <v>16</v>
      </c>
      <c r="AA13" s="110" t="s">
        <v>3</v>
      </c>
      <c r="AB13" s="110" t="s">
        <v>56</v>
      </c>
      <c r="AC13" s="110" t="s">
        <v>25</v>
      </c>
      <c r="AD13" s="110" t="s">
        <v>17</v>
      </c>
      <c r="AE13" s="111" t="s">
        <v>57</v>
      </c>
      <c r="AG13" s="109" t="s">
        <v>14</v>
      </c>
      <c r="AH13" s="110" t="s">
        <v>16</v>
      </c>
      <c r="AI13" s="110" t="s">
        <v>3</v>
      </c>
      <c r="AJ13" s="110" t="s">
        <v>56</v>
      </c>
      <c r="AK13" s="110" t="s">
        <v>25</v>
      </c>
      <c r="AL13" s="110" t="s">
        <v>17</v>
      </c>
      <c r="AM13" s="111" t="s">
        <v>57</v>
      </c>
    </row>
    <row r="14" spans="1:39" ht="12.75" customHeight="1">
      <c r="A14" s="86">
        <f>'Fig. and Boost &amp; De-Orbit'!A10</f>
        <v>200</v>
      </c>
      <c r="B14" s="78">
        <f>'Density &amp; Scale Height'!F6</f>
        <v>2.1772857142856953E-10</v>
      </c>
      <c r="C14" s="102">
        <f>(2*PI()*SQRT((A14+$N$2)^3/$N$3))/3600</f>
        <v>1.4749008117480789</v>
      </c>
      <c r="D14" s="81">
        <f>$C$12*365*24/C14</f>
        <v>5939.382452178253</v>
      </c>
      <c r="E14" s="103">
        <f>SQRT($N$3/(A14+$N$2))*1000</f>
        <v>7784.261924696493</v>
      </c>
      <c r="F14" s="107">
        <f aca="true" t="shared" si="0" ref="F14:F45">PI()*($A$10*$C$10/$B$10)*B14*((A14+$N$2)*1000)*E14</f>
        <v>0.35025603263640026</v>
      </c>
      <c r="G14" s="104">
        <f>F14*D14</f>
        <v>2080.304534010209</v>
      </c>
      <c r="H14" s="48"/>
      <c r="I14" s="86">
        <f>'Fig. and Boost &amp; De-Orbit'!A10</f>
        <v>200</v>
      </c>
      <c r="J14" s="78">
        <f>'Density &amp; Scale Height'!V6</f>
        <v>3.8391904761904763E-10</v>
      </c>
      <c r="K14" s="102">
        <f>(2*PI()*SQRT((I14+$N$2)^3/$N$3))/3600</f>
        <v>1.4749008117480789</v>
      </c>
      <c r="L14" s="81">
        <f>$K$12*365*24/K14</f>
        <v>5939.382452178253</v>
      </c>
      <c r="M14" s="97">
        <f>SQRT($N$3/(I14+$N$2))*1000</f>
        <v>7784.261924696493</v>
      </c>
      <c r="N14" s="107">
        <f aca="true" t="shared" si="1" ref="N14:N45">PI()*($A$10*$C$10/$B$10)*J14*((I14+$N$2)*1000)*M14</f>
        <v>0.6176036594109037</v>
      </c>
      <c r="O14" s="104">
        <f>N14*L14</f>
        <v>3668.1843371061955</v>
      </c>
      <c r="Q14" s="86">
        <f>'Fig. and Boost &amp; De-Orbit'!A10</f>
        <v>200</v>
      </c>
      <c r="R14" s="78">
        <f>'Density &amp; Scale Height'!F6</f>
        <v>2.1772857142856953E-10</v>
      </c>
      <c r="S14" s="102">
        <f>(2*PI()*SQRT((Q14+$N$2)^3/$N$3))/3600</f>
        <v>1.4749008117480789</v>
      </c>
      <c r="T14" s="81">
        <f>$S$12*365*24/S14</f>
        <v>23757.52980871301</v>
      </c>
      <c r="U14" s="103">
        <f>SQRT($N$3/(Q14+$N$2))*1000</f>
        <v>7784.261924696493</v>
      </c>
      <c r="V14" s="107">
        <f aca="true" t="shared" si="2" ref="V14:V77">PI()*($A$10*$C$10/$B$10)*R14*((Q14+$N$2)*1000)*U14</f>
        <v>0.35025603263640026</v>
      </c>
      <c r="W14" s="104">
        <f>V14*T14</f>
        <v>8321.218136040836</v>
      </c>
      <c r="Y14" s="86">
        <f>'Fig. and Boost &amp; De-Orbit'!A10</f>
        <v>200</v>
      </c>
      <c r="Z14" s="78">
        <f>'Density &amp; Scale Height'!V6</f>
        <v>3.8391904761904763E-10</v>
      </c>
      <c r="AA14" s="102">
        <f>(2*PI()*SQRT((Y14+$N$2)^3/$N$3))/3600</f>
        <v>1.4749008117480789</v>
      </c>
      <c r="AB14" s="81">
        <f>$AA$12*365*24/AA14</f>
        <v>23757.52980871301</v>
      </c>
      <c r="AC14" s="103">
        <f>SQRT($N$3/(Y14+$N$2))*1000</f>
        <v>7784.261924696493</v>
      </c>
      <c r="AD14" s="107">
        <f aca="true" t="shared" si="3" ref="AD14:AD77">PI()*($A$10*$C$10/$B$10)*Z14*((Y14+$N$2)*1000)*AC14</f>
        <v>0.6176036594109037</v>
      </c>
      <c r="AE14" s="104">
        <f>AD14*AB14</f>
        <v>14672.737348424782</v>
      </c>
      <c r="AG14" s="86">
        <f>'Fig. and Boost &amp; De-Orbit'!A10</f>
        <v>200</v>
      </c>
      <c r="AH14" s="78">
        <f>'Density &amp; Scale Height'!N6</f>
        <v>2.903095238095219E-10</v>
      </c>
      <c r="AI14" s="102">
        <f>(2*PI()*SQRT((AG14+$N$2)^3/$N$3))/3600</f>
        <v>1.4749008117480789</v>
      </c>
      <c r="AJ14" s="81">
        <f>$AI$12*365*24/AI14</f>
        <v>77211.97187831729</v>
      </c>
      <c r="AK14" s="103">
        <f>SQRT($N$3/(AG14+$N$2))*1000</f>
        <v>7784.261924696493</v>
      </c>
      <c r="AL14" s="107">
        <f aca="true" t="shared" si="4" ref="AL14:AL77">PI()*($A$10*$C$10/$B$10)*AH14*((AG14+$N$2)*1000)*AK14</f>
        <v>0.46701570390565333</v>
      </c>
      <c r="AM14" s="104">
        <f>AL14*AJ14</f>
        <v>36059.203396695855</v>
      </c>
    </row>
    <row r="15" spans="1:39" ht="12.75" customHeight="1">
      <c r="A15" s="87">
        <f>A14+'Fig. and Boost &amp; De-Orbit'!$B$10</f>
        <v>210</v>
      </c>
      <c r="B15" s="79">
        <f>'Density &amp; Scale Height'!F7</f>
        <v>1.5718431079408244E-10</v>
      </c>
      <c r="C15" s="100">
        <f aca="true" t="shared" si="5" ref="C15:C78">(2*PI()*SQRT((A15+$N$2)^3/$N$3))/3600</f>
        <v>1.4782652779128513</v>
      </c>
      <c r="D15" s="82">
        <f aca="true" t="shared" si="6" ref="D15:D78">$C$12*365*24/C15</f>
        <v>5925.864681316307</v>
      </c>
      <c r="E15" s="105">
        <f aca="true" t="shared" si="7" ref="E15:E78">SQRT($N$3/(A15+$N$2))*1000</f>
        <v>7778.351893882701</v>
      </c>
      <c r="F15" s="84">
        <f t="shared" si="0"/>
        <v>0.2530516946291259</v>
      </c>
      <c r="G15" s="96">
        <f aca="true" t="shared" si="8" ref="G15:G78">F15*D15</f>
        <v>1499.5500997499767</v>
      </c>
      <c r="H15" s="48"/>
      <c r="I15" s="87">
        <f>I14+'Fig. and Boost &amp; De-Orbit'!$B$10</f>
        <v>210</v>
      </c>
      <c r="J15" s="79">
        <f>'Density &amp; Scale Height'!V7</f>
        <v>3.027331667415628E-10</v>
      </c>
      <c r="K15" s="100">
        <f aca="true" t="shared" si="9" ref="K15:K78">(2*PI()*SQRT((I15+$N$2)^3/$N$3))/3600</f>
        <v>1.4782652779128513</v>
      </c>
      <c r="L15" s="82">
        <f aca="true" t="shared" si="10" ref="L15:L78">$K$12*365*24/K15</f>
        <v>5925.864681316307</v>
      </c>
      <c r="M15" s="98">
        <f aca="true" t="shared" si="11" ref="M15:M78">SQRT($N$3/(I15+$N$2))*1000</f>
        <v>7778.351893882701</v>
      </c>
      <c r="N15" s="84">
        <f t="shared" si="1"/>
        <v>0.4873714207059288</v>
      </c>
      <c r="O15" s="96">
        <f aca="true" t="shared" si="12" ref="O15:O78">N15*L15</f>
        <v>2888.0970886442146</v>
      </c>
      <c r="Q15" s="87">
        <f>Q14+'Fig. and Boost &amp; De-Orbit'!$B$10</f>
        <v>210</v>
      </c>
      <c r="R15" s="79">
        <f>'Density &amp; Scale Height'!F7</f>
        <v>1.5718431079408244E-10</v>
      </c>
      <c r="S15" s="100">
        <f aca="true" t="shared" si="13" ref="S15:S78">(2*PI()*SQRT((Q15+$N$2)^3/$N$3))/3600</f>
        <v>1.4782652779128513</v>
      </c>
      <c r="T15" s="82">
        <f aca="true" t="shared" si="14" ref="T15:T78">$S$12*365*24/S15</f>
        <v>23703.458725265227</v>
      </c>
      <c r="U15" s="105">
        <f aca="true" t="shared" si="15" ref="U15:U78">SQRT($N$3/(Q15+$N$2))*1000</f>
        <v>7778.351893882701</v>
      </c>
      <c r="V15" s="84">
        <f t="shared" si="2"/>
        <v>0.2530516946291259</v>
      </c>
      <c r="W15" s="96">
        <f aca="true" t="shared" si="16" ref="W15:W78">V15*T15</f>
        <v>5998.200398999907</v>
      </c>
      <c r="Y15" s="87">
        <f>Y14+'Fig. and Boost &amp; De-Orbit'!$B$10</f>
        <v>210</v>
      </c>
      <c r="Z15" s="79">
        <f>'Density &amp; Scale Height'!V7</f>
        <v>3.027331667415628E-10</v>
      </c>
      <c r="AA15" s="100">
        <f aca="true" t="shared" si="17" ref="AA15:AA78">(2*PI()*SQRT((Y15+$N$2)^3/$N$3))/3600</f>
        <v>1.4782652779128513</v>
      </c>
      <c r="AB15" s="82">
        <f aca="true" t="shared" si="18" ref="AB15:AB78">$AA$12*365*24/AA15</f>
        <v>23703.458725265227</v>
      </c>
      <c r="AC15" s="105">
        <f aca="true" t="shared" si="19" ref="AC15:AC78">SQRT($N$3/(Y15+$N$2))*1000</f>
        <v>7778.351893882701</v>
      </c>
      <c r="AD15" s="84">
        <f t="shared" si="3"/>
        <v>0.4873714207059288</v>
      </c>
      <c r="AE15" s="96">
        <f aca="true" t="shared" si="20" ref="AE15:AE78">AD15*AB15</f>
        <v>11552.388354576859</v>
      </c>
      <c r="AG15" s="87">
        <f>AG14+'Fig. and Boost &amp; De-Orbit'!$B$10</f>
        <v>210</v>
      </c>
      <c r="AH15" s="79">
        <f>'Density &amp; Scale Height'!N7</f>
        <v>2.2027198449715187E-10</v>
      </c>
      <c r="AI15" s="100">
        <f aca="true" t="shared" si="21" ref="AI15:AI78">(2*PI()*SQRT((AG15+$N$2)^3/$N$3))/3600</f>
        <v>1.4782652779128513</v>
      </c>
      <c r="AJ15" s="82">
        <f aca="true" t="shared" si="22" ref="AJ15:AJ78">$AI$12*365*24/AI15</f>
        <v>77036.24085711199</v>
      </c>
      <c r="AK15" s="105">
        <f aca="true" t="shared" si="23" ref="AK15:AK78">SQRT($N$3/(AG15+$N$2))*1000</f>
        <v>7778.351893882701</v>
      </c>
      <c r="AL15" s="84">
        <f t="shared" si="4"/>
        <v>0.3546168105120025</v>
      </c>
      <c r="AM15" s="96">
        <f aca="true" t="shared" si="24" ref="AM15:AM78">AL15*AJ15</f>
        <v>27318.346026583466</v>
      </c>
    </row>
    <row r="16" spans="1:39" ht="12.75">
      <c r="A16" s="87">
        <f>A15+'Fig. and Boost &amp; De-Orbit'!$B$10</f>
        <v>220</v>
      </c>
      <c r="B16" s="79">
        <f>'Density &amp; Scale Height'!F8</f>
        <v>1.1347572529274585E-10</v>
      </c>
      <c r="C16" s="100">
        <f t="shared" si="5"/>
        <v>1.4816322984753052</v>
      </c>
      <c r="D16" s="82">
        <f t="shared" si="6"/>
        <v>5912.398109176347</v>
      </c>
      <c r="E16" s="105">
        <f t="shared" si="7"/>
        <v>7772.455303846325</v>
      </c>
      <c r="F16" s="84">
        <f t="shared" si="0"/>
        <v>0.18282365018934923</v>
      </c>
      <c r="G16" s="96">
        <f t="shared" si="8"/>
        <v>1080.9262036922264</v>
      </c>
      <c r="H16" s="48"/>
      <c r="I16" s="87">
        <f>I15+'Fig. and Boost &amp; De-Orbit'!$B$10</f>
        <v>220</v>
      </c>
      <c r="J16" s="79">
        <f>'Density &amp; Scale Height'!V8</f>
        <v>2.387153510974369E-10</v>
      </c>
      <c r="K16" s="100">
        <f t="shared" si="9"/>
        <v>1.4816322984753052</v>
      </c>
      <c r="L16" s="82">
        <f t="shared" si="10"/>
        <v>5912.398109176347</v>
      </c>
      <c r="M16" s="98">
        <f t="shared" si="11"/>
        <v>7772.455303846325</v>
      </c>
      <c r="N16" s="84">
        <f t="shared" si="1"/>
        <v>0.38460042208388895</v>
      </c>
      <c r="O16" s="96">
        <f t="shared" si="12"/>
        <v>2273.91080831721</v>
      </c>
      <c r="Q16" s="87">
        <f>Q15+'Fig. and Boost &amp; De-Orbit'!$B$10</f>
        <v>220</v>
      </c>
      <c r="R16" s="79">
        <f>'Density &amp; Scale Height'!F8</f>
        <v>1.1347572529274585E-10</v>
      </c>
      <c r="S16" s="100">
        <f t="shared" si="13"/>
        <v>1.4816322984753052</v>
      </c>
      <c r="T16" s="82">
        <f t="shared" si="14"/>
        <v>23649.59243670539</v>
      </c>
      <c r="U16" s="105">
        <f t="shared" si="15"/>
        <v>7772.455303846325</v>
      </c>
      <c r="V16" s="84">
        <f t="shared" si="2"/>
        <v>0.18282365018934923</v>
      </c>
      <c r="W16" s="96">
        <f t="shared" si="16"/>
        <v>4323.704814768906</v>
      </c>
      <c r="Y16" s="87">
        <f>Y15+'Fig. and Boost &amp; De-Orbit'!$B$10</f>
        <v>220</v>
      </c>
      <c r="Z16" s="79">
        <f>'Density &amp; Scale Height'!V8</f>
        <v>2.387153510974369E-10</v>
      </c>
      <c r="AA16" s="100">
        <f t="shared" si="17"/>
        <v>1.4816322984753052</v>
      </c>
      <c r="AB16" s="82">
        <f t="shared" si="18"/>
        <v>23649.59243670539</v>
      </c>
      <c r="AC16" s="105">
        <f t="shared" si="19"/>
        <v>7772.455303846325</v>
      </c>
      <c r="AD16" s="84">
        <f t="shared" si="3"/>
        <v>0.38460042208388895</v>
      </c>
      <c r="AE16" s="96">
        <f t="shared" si="20"/>
        <v>9095.64323326884</v>
      </c>
      <c r="AG16" s="87">
        <f>AG15+'Fig. and Boost &amp; De-Orbit'!$B$10</f>
        <v>220</v>
      </c>
      <c r="AH16" s="79">
        <f>'Density &amp; Scale Height'!N8</f>
        <v>1.6713109000911787E-10</v>
      </c>
      <c r="AI16" s="100">
        <f t="shared" si="21"/>
        <v>1.4816322984753052</v>
      </c>
      <c r="AJ16" s="82">
        <f t="shared" si="22"/>
        <v>76861.17541929251</v>
      </c>
      <c r="AK16" s="105">
        <f t="shared" si="23"/>
        <v>7772.455303846325</v>
      </c>
      <c r="AL16" s="84">
        <f t="shared" si="4"/>
        <v>0.2692691838431891</v>
      </c>
      <c r="AM16" s="96">
        <f t="shared" si="24"/>
        <v>20696.34597438108</v>
      </c>
    </row>
    <row r="17" spans="1:39" ht="12.75">
      <c r="A17" s="87">
        <f>A16+'Fig. and Boost &amp; De-Orbit'!$B$10</f>
        <v>230</v>
      </c>
      <c r="B17" s="79">
        <f>'Density &amp; Scale Height'!F9</f>
        <v>8.192128187388809E-11</v>
      </c>
      <c r="C17" s="100">
        <f t="shared" si="5"/>
        <v>1.4850018714990094</v>
      </c>
      <c r="D17" s="82">
        <f t="shared" si="6"/>
        <v>5898.9824646869765</v>
      </c>
      <c r="E17" s="105">
        <f t="shared" si="7"/>
        <v>7766.572103718755</v>
      </c>
      <c r="F17" s="84">
        <f t="shared" si="0"/>
        <v>0.13208545680683043</v>
      </c>
      <c r="G17" s="96">
        <f t="shared" si="8"/>
        <v>779.1697935436617</v>
      </c>
      <c r="H17" s="48"/>
      <c r="I17" s="87">
        <f>I16+'Fig. and Boost &amp; De-Orbit'!$B$10</f>
        <v>230</v>
      </c>
      <c r="J17" s="79">
        <f>'Density &amp; Scale Height'!V9</f>
        <v>1.8823513611978937E-10</v>
      </c>
      <c r="K17" s="100">
        <f t="shared" si="9"/>
        <v>1.4850018714990094</v>
      </c>
      <c r="L17" s="82">
        <f t="shared" si="10"/>
        <v>5898.9824646869765</v>
      </c>
      <c r="M17" s="98">
        <f t="shared" si="11"/>
        <v>7766.572103718755</v>
      </c>
      <c r="N17" s="84">
        <f t="shared" si="1"/>
        <v>0.3035001817934596</v>
      </c>
      <c r="O17" s="96">
        <f t="shared" si="12"/>
        <v>1790.3422504289279</v>
      </c>
      <c r="Q17" s="87">
        <f>Q16+'Fig. and Boost &amp; De-Orbit'!$B$10</f>
        <v>230</v>
      </c>
      <c r="R17" s="79">
        <f>'Density &amp; Scale Height'!F9</f>
        <v>8.192128187388809E-11</v>
      </c>
      <c r="S17" s="100">
        <f t="shared" si="13"/>
        <v>1.4850018714990094</v>
      </c>
      <c r="T17" s="82">
        <f t="shared" si="14"/>
        <v>23595.929858747906</v>
      </c>
      <c r="U17" s="105">
        <f t="shared" si="15"/>
        <v>7766.572103718755</v>
      </c>
      <c r="V17" s="84">
        <f t="shared" si="2"/>
        <v>0.13208545680683043</v>
      </c>
      <c r="W17" s="96">
        <f t="shared" si="16"/>
        <v>3116.679174174647</v>
      </c>
      <c r="Y17" s="87">
        <f>Y16+'Fig. and Boost &amp; De-Orbit'!$B$10</f>
        <v>230</v>
      </c>
      <c r="Z17" s="79">
        <f>'Density &amp; Scale Height'!V9</f>
        <v>1.8823513611978937E-10</v>
      </c>
      <c r="AA17" s="100">
        <f t="shared" si="17"/>
        <v>1.4850018714990094</v>
      </c>
      <c r="AB17" s="82">
        <f t="shared" si="18"/>
        <v>23595.929858747906</v>
      </c>
      <c r="AC17" s="105">
        <f t="shared" si="19"/>
        <v>7766.572103718755</v>
      </c>
      <c r="AD17" s="84">
        <f t="shared" si="3"/>
        <v>0.3035001817934596</v>
      </c>
      <c r="AE17" s="96">
        <f t="shared" si="20"/>
        <v>7161.369001715711</v>
      </c>
      <c r="AG17" s="87">
        <f>AG16+'Fig. and Boost &amp; De-Orbit'!$B$10</f>
        <v>230</v>
      </c>
      <c r="AH17" s="79">
        <f>'Density &amp; Scale Height'!N9</f>
        <v>1.2681050343920216E-10</v>
      </c>
      <c r="AI17" s="100">
        <f t="shared" si="21"/>
        <v>1.4850018714990094</v>
      </c>
      <c r="AJ17" s="82">
        <f t="shared" si="22"/>
        <v>76686.7720409307</v>
      </c>
      <c r="AK17" s="105">
        <f t="shared" si="23"/>
        <v>7766.572103718755</v>
      </c>
      <c r="AL17" s="84">
        <f t="shared" si="4"/>
        <v>0.20446241674362844</v>
      </c>
      <c r="AM17" s="96">
        <f t="shared" si="24"/>
        <v>15679.562743756405</v>
      </c>
    </row>
    <row r="18" spans="1:39" ht="12.75">
      <c r="A18" s="87">
        <f>A17+'Fig. and Boost &amp; De-Orbit'!$B$10</f>
        <v>240</v>
      </c>
      <c r="B18" s="79">
        <f>'Density &amp; Scale Height'!F10</f>
        <v>5.914125163375357E-11</v>
      </c>
      <c r="C18" s="100">
        <f t="shared" si="5"/>
        <v>1.4883739950519297</v>
      </c>
      <c r="D18" s="82">
        <f t="shared" si="6"/>
        <v>5885.617478619251</v>
      </c>
      <c r="E18" s="105">
        <f t="shared" si="7"/>
        <v>7760.702242900504</v>
      </c>
      <c r="F18" s="84">
        <f t="shared" si="0"/>
        <v>0.09542828788928177</v>
      </c>
      <c r="G18" s="96">
        <f t="shared" si="8"/>
        <v>561.6543991558666</v>
      </c>
      <c r="H18" s="48"/>
      <c r="I18" s="87">
        <f>I17+'Fig. and Boost &amp; De-Orbit'!$B$10</f>
        <v>240</v>
      </c>
      <c r="J18" s="79">
        <f>'Density &amp; Scale Height'!V10</f>
        <v>1.4842977758716895E-10</v>
      </c>
      <c r="K18" s="100">
        <f t="shared" si="9"/>
        <v>1.4883739950519297</v>
      </c>
      <c r="L18" s="82">
        <f t="shared" si="10"/>
        <v>5885.617478619251</v>
      </c>
      <c r="M18" s="98">
        <f t="shared" si="11"/>
        <v>7760.702242900504</v>
      </c>
      <c r="N18" s="84">
        <f t="shared" si="1"/>
        <v>0.2395011798980325</v>
      </c>
      <c r="O18" s="96">
        <f t="shared" si="12"/>
        <v>1409.6123305577937</v>
      </c>
      <c r="Q18" s="87">
        <f>Q17+'Fig. and Boost &amp; De-Orbit'!$B$10</f>
        <v>240</v>
      </c>
      <c r="R18" s="79">
        <f>'Density &amp; Scale Height'!F10</f>
        <v>5.914125163375357E-11</v>
      </c>
      <c r="S18" s="100">
        <f t="shared" si="13"/>
        <v>1.4883739950519297</v>
      </c>
      <c r="T18" s="82">
        <f t="shared" si="14"/>
        <v>23542.469914477006</v>
      </c>
      <c r="U18" s="105">
        <f t="shared" si="15"/>
        <v>7760.702242900504</v>
      </c>
      <c r="V18" s="84">
        <f t="shared" si="2"/>
        <v>0.09542828788928177</v>
      </c>
      <c r="W18" s="96">
        <f t="shared" si="16"/>
        <v>2246.6175966234664</v>
      </c>
      <c r="Y18" s="87">
        <f>Y17+'Fig. and Boost &amp; De-Orbit'!$B$10</f>
        <v>240</v>
      </c>
      <c r="Z18" s="79">
        <f>'Density &amp; Scale Height'!V10</f>
        <v>1.4842977758716895E-10</v>
      </c>
      <c r="AA18" s="100">
        <f t="shared" si="17"/>
        <v>1.4883739950519297</v>
      </c>
      <c r="AB18" s="82">
        <f t="shared" si="18"/>
        <v>23542.469914477006</v>
      </c>
      <c r="AC18" s="105">
        <f t="shared" si="19"/>
        <v>7760.702242900504</v>
      </c>
      <c r="AD18" s="84">
        <f t="shared" si="3"/>
        <v>0.2395011798980325</v>
      </c>
      <c r="AE18" s="96">
        <f t="shared" si="20"/>
        <v>5638.449322231175</v>
      </c>
      <c r="AG18" s="87">
        <f>AG17+'Fig. and Boost &amp; De-Orbit'!$B$10</f>
        <v>240</v>
      </c>
      <c r="AH18" s="79">
        <f>'Density &amp; Scale Height'!N10</f>
        <v>9.621730930867826E-11</v>
      </c>
      <c r="AI18" s="100">
        <f t="shared" si="21"/>
        <v>1.4883739950519297</v>
      </c>
      <c r="AJ18" s="82">
        <f t="shared" si="22"/>
        <v>76513.02722205027</v>
      </c>
      <c r="AK18" s="105">
        <f t="shared" si="23"/>
        <v>7760.702242900504</v>
      </c>
      <c r="AL18" s="84">
        <f t="shared" si="4"/>
        <v>0.15525293832977116</v>
      </c>
      <c r="AM18" s="96">
        <f t="shared" si="24"/>
        <v>11878.872296729072</v>
      </c>
    </row>
    <row r="19" spans="1:39" ht="12.75">
      <c r="A19" s="87">
        <f>A18+'Fig. and Boost &amp; De-Orbit'!$B$10</f>
        <v>250</v>
      </c>
      <c r="B19" s="79">
        <f>'Density &amp; Scale Height'!F11</f>
        <v>4.269571428571421E-11</v>
      </c>
      <c r="C19" s="100">
        <f t="shared" si="5"/>
        <v>1.4917486672064126</v>
      </c>
      <c r="D19" s="82">
        <f t="shared" si="6"/>
        <v>5872.302883571393</v>
      </c>
      <c r="E19" s="105">
        <f t="shared" si="7"/>
        <v>7754.845671059372</v>
      </c>
      <c r="F19" s="84">
        <f t="shared" si="0"/>
        <v>0.06894436339887007</v>
      </c>
      <c r="G19" s="96">
        <f t="shared" si="8"/>
        <v>404.86218399317875</v>
      </c>
      <c r="H19" s="48"/>
      <c r="I19" s="87">
        <f>I18+'Fig. and Boost &amp; De-Orbit'!$B$10</f>
        <v>250</v>
      </c>
      <c r="J19" s="79">
        <f>'Density &amp; Scale Height'!V11</f>
        <v>1.1704190476190454E-10</v>
      </c>
      <c r="K19" s="100">
        <f t="shared" si="9"/>
        <v>1.4917486672064126</v>
      </c>
      <c r="L19" s="82">
        <f t="shared" si="10"/>
        <v>5872.302883571393</v>
      </c>
      <c r="M19" s="98">
        <f t="shared" si="11"/>
        <v>7754.845671059372</v>
      </c>
      <c r="N19" s="84">
        <f t="shared" si="1"/>
        <v>0.18899741460703623</v>
      </c>
      <c r="O19" s="96">
        <f t="shared" si="12"/>
        <v>1109.850062784437</v>
      </c>
      <c r="Q19" s="87">
        <f>Q18+'Fig. and Boost &amp; De-Orbit'!$B$10</f>
        <v>250</v>
      </c>
      <c r="R19" s="79">
        <f>'Density &amp; Scale Height'!F11</f>
        <v>4.269571428571421E-11</v>
      </c>
      <c r="S19" s="100">
        <f t="shared" si="13"/>
        <v>1.4917486672064126</v>
      </c>
      <c r="T19" s="82">
        <f t="shared" si="14"/>
        <v>23489.211534285572</v>
      </c>
      <c r="U19" s="105">
        <f t="shared" si="15"/>
        <v>7754.845671059372</v>
      </c>
      <c r="V19" s="84">
        <f t="shared" si="2"/>
        <v>0.06894436339887007</v>
      </c>
      <c r="W19" s="96">
        <f t="shared" si="16"/>
        <v>1619.448735972715</v>
      </c>
      <c r="Y19" s="87">
        <f>Y18+'Fig. and Boost &amp; De-Orbit'!$B$10</f>
        <v>250</v>
      </c>
      <c r="Z19" s="79">
        <f>'Density &amp; Scale Height'!V11</f>
        <v>1.1704190476190454E-10</v>
      </c>
      <c r="AA19" s="100">
        <f t="shared" si="17"/>
        <v>1.4917486672064126</v>
      </c>
      <c r="AB19" s="82">
        <f t="shared" si="18"/>
        <v>23489.211534285572</v>
      </c>
      <c r="AC19" s="105">
        <f t="shared" si="19"/>
        <v>7754.845671059372</v>
      </c>
      <c r="AD19" s="84">
        <f t="shared" si="3"/>
        <v>0.18899741460703623</v>
      </c>
      <c r="AE19" s="96">
        <f t="shared" si="20"/>
        <v>4439.400251137748</v>
      </c>
      <c r="AG19" s="87">
        <f>AG18+'Fig. and Boost &amp; De-Orbit'!$B$10</f>
        <v>250</v>
      </c>
      <c r="AH19" s="79">
        <f>'Density &amp; Scale Height'!N11</f>
        <v>7.30047619047613E-11</v>
      </c>
      <c r="AI19" s="100">
        <f t="shared" si="21"/>
        <v>1.4917486672064126</v>
      </c>
      <c r="AJ19" s="82">
        <f t="shared" si="22"/>
        <v>76339.93748642811</v>
      </c>
      <c r="AK19" s="105">
        <f t="shared" si="23"/>
        <v>7754.845671059372</v>
      </c>
      <c r="AL19" s="84">
        <f t="shared" si="4"/>
        <v>0.11788693359075521</v>
      </c>
      <c r="AM19" s="96">
        <f t="shared" si="24"/>
        <v>8999.481140784956</v>
      </c>
    </row>
    <row r="20" spans="1:39" ht="12.75">
      <c r="A20" s="87">
        <f>A19+'Fig. and Boost &amp; De-Orbit'!$B$10</f>
        <v>260</v>
      </c>
      <c r="B20" s="79">
        <f>'Density &amp; Scale Height'!F12</f>
        <v>3.2397202679935555E-11</v>
      </c>
      <c r="C20" s="100">
        <f t="shared" si="5"/>
        <v>1.4951258860391685</v>
      </c>
      <c r="D20" s="82">
        <f t="shared" si="6"/>
        <v>5859.038413953666</v>
      </c>
      <c r="E20" s="105">
        <f t="shared" si="7"/>
        <v>7749.0023381286455</v>
      </c>
      <c r="F20" s="84">
        <f t="shared" si="0"/>
        <v>0.05235393899699876</v>
      </c>
      <c r="G20" s="96">
        <f t="shared" si="8"/>
        <v>306.7437397052026</v>
      </c>
      <c r="H20" s="48"/>
      <c r="I20" s="87">
        <f>I19+'Fig. and Boost &amp; De-Orbit'!$B$10</f>
        <v>260</v>
      </c>
      <c r="J20" s="79">
        <f>'Density &amp; Scale Height'!V12</f>
        <v>9.620613017031001E-11</v>
      </c>
      <c r="K20" s="100">
        <f t="shared" si="9"/>
        <v>1.4951258860391685</v>
      </c>
      <c r="L20" s="82">
        <f t="shared" si="10"/>
        <v>5859.038413953666</v>
      </c>
      <c r="M20" s="98">
        <f t="shared" si="11"/>
        <v>7749.0023381286455</v>
      </c>
      <c r="N20" s="84">
        <f t="shared" si="1"/>
        <v>0.15546928294500983</v>
      </c>
      <c r="O20" s="96">
        <f t="shared" si="12"/>
        <v>910.9005009646443</v>
      </c>
      <c r="Q20" s="87">
        <f>Q19+'Fig. and Boost &amp; De-Orbit'!$B$10</f>
        <v>260</v>
      </c>
      <c r="R20" s="79">
        <f>'Density &amp; Scale Height'!F12</f>
        <v>3.2397202679935555E-11</v>
      </c>
      <c r="S20" s="100">
        <f t="shared" si="13"/>
        <v>1.4951258860391685</v>
      </c>
      <c r="T20" s="82">
        <f t="shared" si="14"/>
        <v>23436.153655814665</v>
      </c>
      <c r="U20" s="105">
        <f t="shared" si="15"/>
        <v>7749.0023381286455</v>
      </c>
      <c r="V20" s="84">
        <f t="shared" si="2"/>
        <v>0.05235393899699876</v>
      </c>
      <c r="W20" s="96">
        <f t="shared" si="16"/>
        <v>1226.9749588208103</v>
      </c>
      <c r="Y20" s="87">
        <f>Y19+'Fig. and Boost &amp; De-Orbit'!$B$10</f>
        <v>260</v>
      </c>
      <c r="Z20" s="79">
        <f>'Density &amp; Scale Height'!V12</f>
        <v>9.620613017031001E-11</v>
      </c>
      <c r="AA20" s="100">
        <f t="shared" si="17"/>
        <v>1.4951258860391685</v>
      </c>
      <c r="AB20" s="82">
        <f t="shared" si="18"/>
        <v>23436.153655814665</v>
      </c>
      <c r="AC20" s="105">
        <f t="shared" si="19"/>
        <v>7749.0023381286455</v>
      </c>
      <c r="AD20" s="84">
        <f t="shared" si="3"/>
        <v>0.15546928294500983</v>
      </c>
      <c r="AE20" s="96">
        <f t="shared" si="20"/>
        <v>3643.602003858577</v>
      </c>
      <c r="AG20" s="87">
        <f>AG19+'Fig. and Boost &amp; De-Orbit'!$B$10</f>
        <v>260</v>
      </c>
      <c r="AH20" s="79">
        <f>'Density &amp; Scale Height'!N12</f>
        <v>5.796415274723309E-11</v>
      </c>
      <c r="AI20" s="100">
        <f t="shared" si="21"/>
        <v>1.4951258860391685</v>
      </c>
      <c r="AJ20" s="82">
        <f t="shared" si="22"/>
        <v>76167.49938139766</v>
      </c>
      <c r="AK20" s="105">
        <f t="shared" si="23"/>
        <v>7749.0023381286455</v>
      </c>
      <c r="AL20" s="84">
        <f t="shared" si="4"/>
        <v>0.0936701772348018</v>
      </c>
      <c r="AM20" s="96">
        <f t="shared" si="24"/>
        <v>7134.623166587176</v>
      </c>
    </row>
    <row r="21" spans="1:39" ht="12.75">
      <c r="A21" s="87">
        <f>A20+'Fig. and Boost &amp; De-Orbit'!$B$10</f>
        <v>270</v>
      </c>
      <c r="B21" s="79">
        <f>'Density &amp; Scale Height'!F13</f>
        <v>2.4582765718853693E-11</v>
      </c>
      <c r="C21" s="100">
        <f t="shared" si="5"/>
        <v>1.498505649631256</v>
      </c>
      <c r="D21" s="82">
        <f t="shared" si="6"/>
        <v>5845.8238059733785</v>
      </c>
      <c r="E21" s="105">
        <f t="shared" si="7"/>
        <v>7743.172194305289</v>
      </c>
      <c r="F21" s="84">
        <f t="shared" si="0"/>
        <v>0.03975570566266577</v>
      </c>
      <c r="G21" s="96">
        <f t="shared" si="8"/>
        <v>232.4048505860822</v>
      </c>
      <c r="H21" s="48"/>
      <c r="I21" s="87">
        <f>I20+'Fig. and Boost &amp; De-Orbit'!$B$10</f>
        <v>270</v>
      </c>
      <c r="J21" s="79">
        <f>'Density &amp; Scale Height'!V13</f>
        <v>7.907953566865743E-11</v>
      </c>
      <c r="K21" s="100">
        <f t="shared" si="9"/>
        <v>1.498505649631256</v>
      </c>
      <c r="L21" s="82">
        <f t="shared" si="10"/>
        <v>5845.8238059733785</v>
      </c>
      <c r="M21" s="98">
        <f t="shared" si="11"/>
        <v>7743.172194305289</v>
      </c>
      <c r="N21" s="84">
        <f t="shared" si="1"/>
        <v>0.12788889500631928</v>
      </c>
      <c r="O21" s="96">
        <f t="shared" si="12"/>
        <v>747.6159469475712</v>
      </c>
      <c r="Q21" s="87">
        <f>Q20+'Fig. and Boost &amp; De-Orbit'!$B$10</f>
        <v>270</v>
      </c>
      <c r="R21" s="79">
        <f>'Density &amp; Scale Height'!F13</f>
        <v>2.4582765718853693E-11</v>
      </c>
      <c r="S21" s="100">
        <f t="shared" si="13"/>
        <v>1.498505649631256</v>
      </c>
      <c r="T21" s="82">
        <f t="shared" si="14"/>
        <v>23383.295223893514</v>
      </c>
      <c r="U21" s="105">
        <f t="shared" si="15"/>
        <v>7743.172194305289</v>
      </c>
      <c r="V21" s="84">
        <f t="shared" si="2"/>
        <v>0.03975570566266577</v>
      </c>
      <c r="W21" s="96">
        <f t="shared" si="16"/>
        <v>929.6194023443288</v>
      </c>
      <c r="Y21" s="87">
        <f>Y20+'Fig. and Boost &amp; De-Orbit'!$B$10</f>
        <v>270</v>
      </c>
      <c r="Z21" s="79">
        <f>'Density &amp; Scale Height'!V13</f>
        <v>7.907953566865743E-11</v>
      </c>
      <c r="AA21" s="100">
        <f t="shared" si="17"/>
        <v>1.498505649631256</v>
      </c>
      <c r="AB21" s="82">
        <f t="shared" si="18"/>
        <v>23383.295223893514</v>
      </c>
      <c r="AC21" s="105">
        <f t="shared" si="19"/>
        <v>7743.172194305289</v>
      </c>
      <c r="AD21" s="84">
        <f t="shared" si="3"/>
        <v>0.12788889500631928</v>
      </c>
      <c r="AE21" s="96">
        <f t="shared" si="20"/>
        <v>2990.4637877902846</v>
      </c>
      <c r="AG21" s="87">
        <f>AG20+'Fig. and Boost &amp; De-Orbit'!$B$10</f>
        <v>270</v>
      </c>
      <c r="AH21" s="79">
        <f>'Density &amp; Scale Height'!N13</f>
        <v>4.6022244522729456E-11</v>
      </c>
      <c r="AI21" s="100">
        <f t="shared" si="21"/>
        <v>1.498505649631256</v>
      </c>
      <c r="AJ21" s="82">
        <f t="shared" si="22"/>
        <v>75995.70947765393</v>
      </c>
      <c r="AK21" s="105">
        <f t="shared" si="23"/>
        <v>7743.172194305289</v>
      </c>
      <c r="AL21" s="84">
        <f t="shared" si="4"/>
        <v>0.07442802929930789</v>
      </c>
      <c r="AM21" s="96">
        <f t="shared" si="24"/>
        <v>5656.210891624517</v>
      </c>
    </row>
    <row r="22" spans="1:39" ht="12.75">
      <c r="A22" s="87">
        <f>A21+'Fig. and Boost &amp; De-Orbit'!$B$10</f>
        <v>280</v>
      </c>
      <c r="B22" s="79">
        <f>'Density &amp; Scale Height'!F14</f>
        <v>1.865322683437459E-11</v>
      </c>
      <c r="C22" s="100">
        <f t="shared" si="5"/>
        <v>1.501887956068064</v>
      </c>
      <c r="D22" s="82">
        <f t="shared" si="6"/>
        <v>5832.658797620057</v>
      </c>
      <c r="E22" s="105">
        <f t="shared" si="7"/>
        <v>7737.355190048166</v>
      </c>
      <c r="F22" s="84">
        <f t="shared" si="0"/>
        <v>0.03018902445563273</v>
      </c>
      <c r="G22" s="96">
        <f t="shared" si="8"/>
        <v>176.0822790827133</v>
      </c>
      <c r="H22" s="48"/>
      <c r="I22" s="87">
        <f>I21+'Fig. and Boost &amp; De-Orbit'!$B$10</f>
        <v>280</v>
      </c>
      <c r="J22" s="79">
        <f>'Density &amp; Scale Height'!V14</f>
        <v>6.500181381893259E-11</v>
      </c>
      <c r="K22" s="100">
        <f t="shared" si="9"/>
        <v>1.501887956068064</v>
      </c>
      <c r="L22" s="82">
        <f t="shared" si="10"/>
        <v>5832.658797620057</v>
      </c>
      <c r="M22" s="98">
        <f t="shared" si="11"/>
        <v>7737.355190048166</v>
      </c>
      <c r="N22" s="84">
        <f t="shared" si="1"/>
        <v>0.10520117320527053</v>
      </c>
      <c r="O22" s="96">
        <f t="shared" si="12"/>
        <v>613.6025484156726</v>
      </c>
      <c r="Q22" s="87">
        <f>Q21+'Fig. and Boost &amp; De-Orbit'!$B$10</f>
        <v>280</v>
      </c>
      <c r="R22" s="79">
        <f>'Density &amp; Scale Height'!F14</f>
        <v>1.865322683437459E-11</v>
      </c>
      <c r="S22" s="100">
        <f t="shared" si="13"/>
        <v>1.501887956068064</v>
      </c>
      <c r="T22" s="82">
        <f t="shared" si="14"/>
        <v>23330.63519048023</v>
      </c>
      <c r="U22" s="105">
        <f t="shared" si="15"/>
        <v>7737.355190048166</v>
      </c>
      <c r="V22" s="84">
        <f t="shared" si="2"/>
        <v>0.03018902445563273</v>
      </c>
      <c r="W22" s="96">
        <f t="shared" si="16"/>
        <v>704.3291163308533</v>
      </c>
      <c r="Y22" s="87">
        <f>Y21+'Fig. and Boost &amp; De-Orbit'!$B$10</f>
        <v>280</v>
      </c>
      <c r="Z22" s="79">
        <f>'Density &amp; Scale Height'!V14</f>
        <v>6.500181381893259E-11</v>
      </c>
      <c r="AA22" s="100">
        <f t="shared" si="17"/>
        <v>1.501887956068064</v>
      </c>
      <c r="AB22" s="82">
        <f t="shared" si="18"/>
        <v>23330.63519048023</v>
      </c>
      <c r="AC22" s="105">
        <f t="shared" si="19"/>
        <v>7737.355190048166</v>
      </c>
      <c r="AD22" s="84">
        <f t="shared" si="3"/>
        <v>0.10520117320527053</v>
      </c>
      <c r="AE22" s="96">
        <f t="shared" si="20"/>
        <v>2454.4101936626903</v>
      </c>
      <c r="AG22" s="87">
        <f>AG21+'Fig. and Boost &amp; De-Orbit'!$B$10</f>
        <v>280</v>
      </c>
      <c r="AH22" s="79">
        <f>'Density &amp; Scale Height'!N14</f>
        <v>3.6540635729571784E-11</v>
      </c>
      <c r="AI22" s="100">
        <f t="shared" si="21"/>
        <v>1.501887956068064</v>
      </c>
      <c r="AJ22" s="82">
        <f t="shared" si="22"/>
        <v>75824.56436906075</v>
      </c>
      <c r="AK22" s="105">
        <f t="shared" si="23"/>
        <v>7737.355190048166</v>
      </c>
      <c r="AL22" s="84">
        <f t="shared" si="4"/>
        <v>0.05913862279482625</v>
      </c>
      <c r="AM22" s="96">
        <f t="shared" si="24"/>
        <v>4484.160310803906</v>
      </c>
    </row>
    <row r="23" spans="1:39" ht="12.75">
      <c r="A23" s="87">
        <f>A22+'Fig. and Boost &amp; De-Orbit'!$B$10</f>
        <v>290</v>
      </c>
      <c r="B23" s="79">
        <f>'Density &amp; Scale Height'!F15</f>
        <v>1.4153935131382694E-11</v>
      </c>
      <c r="C23" s="100">
        <f t="shared" si="5"/>
        <v>1.505272803439297</v>
      </c>
      <c r="D23" s="82">
        <f t="shared" si="6"/>
        <v>5819.543128650742</v>
      </c>
      <c r="E23" s="105">
        <f t="shared" si="7"/>
        <v>7731.551276076275</v>
      </c>
      <c r="F23" s="84">
        <f t="shared" si="0"/>
        <v>0.02292441184134046</v>
      </c>
      <c r="G23" s="96">
        <f t="shared" si="8"/>
        <v>133.40960340963258</v>
      </c>
      <c r="H23" s="48"/>
      <c r="I23" s="87">
        <f>I22+'Fig. and Boost &amp; De-Orbit'!$B$10</f>
        <v>290</v>
      </c>
      <c r="J23" s="79">
        <f>'Density &amp; Scale Height'!V15</f>
        <v>5.3430204970535774E-11</v>
      </c>
      <c r="K23" s="100">
        <f t="shared" si="9"/>
        <v>1.505272803439297</v>
      </c>
      <c r="L23" s="82">
        <f t="shared" si="10"/>
        <v>5819.543128650742</v>
      </c>
      <c r="M23" s="98">
        <f t="shared" si="11"/>
        <v>7731.551276076275</v>
      </c>
      <c r="N23" s="84">
        <f t="shared" si="1"/>
        <v>0.08653819677299471</v>
      </c>
      <c r="O23" s="96">
        <f t="shared" si="12"/>
        <v>503.6127683961072</v>
      </c>
      <c r="Q23" s="87">
        <f>Q22+'Fig. and Boost &amp; De-Orbit'!$B$10</f>
        <v>290</v>
      </c>
      <c r="R23" s="79">
        <f>'Density &amp; Scale Height'!F15</f>
        <v>1.4153935131382694E-11</v>
      </c>
      <c r="S23" s="100">
        <f t="shared" si="13"/>
        <v>1.505272803439297</v>
      </c>
      <c r="T23" s="82">
        <f t="shared" si="14"/>
        <v>23278.172514602968</v>
      </c>
      <c r="U23" s="105">
        <f t="shared" si="15"/>
        <v>7731.551276076275</v>
      </c>
      <c r="V23" s="84">
        <f t="shared" si="2"/>
        <v>0.02292441184134046</v>
      </c>
      <c r="W23" s="96">
        <f t="shared" si="16"/>
        <v>533.6384136385303</v>
      </c>
      <c r="Y23" s="87">
        <f>Y22+'Fig. and Boost &amp; De-Orbit'!$B$10</f>
        <v>290</v>
      </c>
      <c r="Z23" s="79">
        <f>'Density &amp; Scale Height'!V15</f>
        <v>5.3430204970535774E-11</v>
      </c>
      <c r="AA23" s="100">
        <f t="shared" si="17"/>
        <v>1.505272803439297</v>
      </c>
      <c r="AB23" s="82">
        <f t="shared" si="18"/>
        <v>23278.172514602968</v>
      </c>
      <c r="AC23" s="105">
        <f t="shared" si="19"/>
        <v>7731.551276076275</v>
      </c>
      <c r="AD23" s="84">
        <f t="shared" si="3"/>
        <v>0.08653819677299471</v>
      </c>
      <c r="AE23" s="96">
        <f t="shared" si="20"/>
        <v>2014.4510735844287</v>
      </c>
      <c r="AG23" s="87">
        <f>AG22+'Fig. and Boost &amp; De-Orbit'!$B$10</f>
        <v>290</v>
      </c>
      <c r="AH23" s="79">
        <f>'Density &amp; Scale Height'!N15</f>
        <v>2.9012449813520513E-11</v>
      </c>
      <c r="AI23" s="100">
        <f t="shared" si="21"/>
        <v>1.505272803439297</v>
      </c>
      <c r="AJ23" s="82">
        <f t="shared" si="22"/>
        <v>75654.06067245964</v>
      </c>
      <c r="AK23" s="105">
        <f t="shared" si="23"/>
        <v>7731.551276076275</v>
      </c>
      <c r="AL23" s="84">
        <f t="shared" si="4"/>
        <v>0.046989995494376186</v>
      </c>
      <c r="AM23" s="96">
        <f t="shared" si="24"/>
        <v>3554.983970130141</v>
      </c>
    </row>
    <row r="24" spans="1:39" ht="12.75">
      <c r="A24" s="87">
        <f>A23+'Fig. and Boost &amp; De-Orbit'!$B$10</f>
        <v>300</v>
      </c>
      <c r="B24" s="79">
        <f>'Density &amp; Scale Height'!F16</f>
        <v>1.0739904761904681E-11</v>
      </c>
      <c r="C24" s="100">
        <f t="shared" si="5"/>
        <v>1.5086601898389593</v>
      </c>
      <c r="D24" s="82">
        <f t="shared" si="6"/>
        <v>5806.476540575435</v>
      </c>
      <c r="E24" s="105">
        <f t="shared" si="7"/>
        <v>7725.760403366988</v>
      </c>
      <c r="F24" s="84">
        <f t="shared" si="0"/>
        <v>0.017407918168547847</v>
      </c>
      <c r="G24" s="96">
        <f t="shared" si="8"/>
        <v>101.07866846592997</v>
      </c>
      <c r="H24" s="48"/>
      <c r="I24" s="87">
        <f>I23+'Fig. and Boost &amp; De-Orbit'!$B$10</f>
        <v>300</v>
      </c>
      <c r="J24" s="79">
        <f>'Density &amp; Scale Height'!V16</f>
        <v>4.391857142857101E-11</v>
      </c>
      <c r="K24" s="100">
        <f t="shared" si="9"/>
        <v>1.5086601898389593</v>
      </c>
      <c r="L24" s="82">
        <f t="shared" si="10"/>
        <v>5806.476540575435</v>
      </c>
      <c r="M24" s="98">
        <f t="shared" si="11"/>
        <v>7725.760403366988</v>
      </c>
      <c r="N24" s="84">
        <f t="shared" si="1"/>
        <v>0.0711860034569339</v>
      </c>
      <c r="O24" s="96">
        <f t="shared" si="12"/>
        <v>413.33985909000853</v>
      </c>
      <c r="Q24" s="87">
        <f>Q23+'Fig. and Boost &amp; De-Orbit'!$B$10</f>
        <v>300</v>
      </c>
      <c r="R24" s="79">
        <f>'Density &amp; Scale Height'!F16</f>
        <v>1.0739904761904681E-11</v>
      </c>
      <c r="S24" s="100">
        <f t="shared" si="13"/>
        <v>1.5086601898389593</v>
      </c>
      <c r="T24" s="82">
        <f t="shared" si="14"/>
        <v>23225.90616230174</v>
      </c>
      <c r="U24" s="105">
        <f t="shared" si="15"/>
        <v>7725.760403366988</v>
      </c>
      <c r="V24" s="84">
        <f t="shared" si="2"/>
        <v>0.017407918168547847</v>
      </c>
      <c r="W24" s="96">
        <f t="shared" si="16"/>
        <v>404.31467386371986</v>
      </c>
      <c r="Y24" s="87">
        <f>Y23+'Fig. and Boost &amp; De-Orbit'!$B$10</f>
        <v>300</v>
      </c>
      <c r="Z24" s="79">
        <f>'Density &amp; Scale Height'!V16</f>
        <v>4.391857142857101E-11</v>
      </c>
      <c r="AA24" s="100">
        <f t="shared" si="17"/>
        <v>1.5086601898389593</v>
      </c>
      <c r="AB24" s="82">
        <f t="shared" si="18"/>
        <v>23225.90616230174</v>
      </c>
      <c r="AC24" s="105">
        <f t="shared" si="19"/>
        <v>7725.760403366988</v>
      </c>
      <c r="AD24" s="84">
        <f t="shared" si="3"/>
        <v>0.0711860034569339</v>
      </c>
      <c r="AE24" s="96">
        <f t="shared" si="20"/>
        <v>1653.3594363600341</v>
      </c>
      <c r="AG24" s="87">
        <f>AG23+'Fig. and Boost &amp; De-Orbit'!$B$10</f>
        <v>300</v>
      </c>
      <c r="AH24" s="79">
        <f>'Density &amp; Scale Height'!N16</f>
        <v>2.3035238095238082E-11</v>
      </c>
      <c r="AI24" s="100">
        <f t="shared" si="21"/>
        <v>1.5086601898389593</v>
      </c>
      <c r="AJ24" s="82">
        <f t="shared" si="22"/>
        <v>75484.19502748066</v>
      </c>
      <c r="AK24" s="105">
        <f t="shared" si="23"/>
        <v>7725.760403366988</v>
      </c>
      <c r="AL24" s="84">
        <f t="shared" si="4"/>
        <v>0.0373369735248756</v>
      </c>
      <c r="AM24" s="96">
        <f t="shared" si="24"/>
        <v>2818.3513912875915</v>
      </c>
    </row>
    <row r="25" spans="1:39" ht="12.75">
      <c r="A25" s="87">
        <f>A24+'Fig. and Boost &amp; De-Orbit'!$B$10</f>
        <v>310</v>
      </c>
      <c r="B25" s="79">
        <f>'Density &amp; Scale Height'!F17</f>
        <v>8.413075134930289E-12</v>
      </c>
      <c r="C25" s="100">
        <f t="shared" si="5"/>
        <v>1.5120501133653361</v>
      </c>
      <c r="D25" s="82">
        <f t="shared" si="6"/>
        <v>5793.458776642703</v>
      </c>
      <c r="E25" s="105">
        <f t="shared" si="7"/>
        <v>7719.982523154316</v>
      </c>
      <c r="F25" s="84">
        <f t="shared" si="0"/>
        <v>0.013646651219291643</v>
      </c>
      <c r="G25" s="96">
        <f t="shared" si="8"/>
        <v>79.06131127818702</v>
      </c>
      <c r="H25" s="48"/>
      <c r="I25" s="87">
        <f>I24+'Fig. and Boost &amp; De-Orbit'!$B$10</f>
        <v>310</v>
      </c>
      <c r="J25" s="79">
        <f>'Density &amp; Scale Height'!V17</f>
        <v>3.694970877560172E-11</v>
      </c>
      <c r="K25" s="100">
        <f t="shared" si="9"/>
        <v>1.5120501133653361</v>
      </c>
      <c r="L25" s="82">
        <f t="shared" si="10"/>
        <v>5793.458776642703</v>
      </c>
      <c r="M25" s="98">
        <f t="shared" si="11"/>
        <v>7719.982523154316</v>
      </c>
      <c r="N25" s="84">
        <f t="shared" si="1"/>
        <v>0.05993525318958351</v>
      </c>
      <c r="O25" s="96">
        <f t="shared" si="12"/>
        <v>347.2324186214951</v>
      </c>
      <c r="Q25" s="87">
        <f>Q24+'Fig. and Boost &amp; De-Orbit'!$B$10</f>
        <v>310</v>
      </c>
      <c r="R25" s="79">
        <f>'Density &amp; Scale Height'!F17</f>
        <v>8.413075134930289E-12</v>
      </c>
      <c r="S25" s="100">
        <f t="shared" si="13"/>
        <v>1.5120501133653361</v>
      </c>
      <c r="T25" s="82">
        <f t="shared" si="14"/>
        <v>23173.835106570812</v>
      </c>
      <c r="U25" s="105">
        <f t="shared" si="15"/>
        <v>7719.982523154316</v>
      </c>
      <c r="V25" s="84">
        <f t="shared" si="2"/>
        <v>0.013646651219291643</v>
      </c>
      <c r="W25" s="96">
        <f t="shared" si="16"/>
        <v>316.2452451127481</v>
      </c>
      <c r="Y25" s="87">
        <f>Y24+'Fig. and Boost &amp; De-Orbit'!$B$10</f>
        <v>310</v>
      </c>
      <c r="Z25" s="79">
        <f>'Density &amp; Scale Height'!V17</f>
        <v>3.694970877560172E-11</v>
      </c>
      <c r="AA25" s="100">
        <f t="shared" si="17"/>
        <v>1.5120501133653361</v>
      </c>
      <c r="AB25" s="82">
        <f t="shared" si="18"/>
        <v>23173.835106570812</v>
      </c>
      <c r="AC25" s="105">
        <f t="shared" si="19"/>
        <v>7719.982523154316</v>
      </c>
      <c r="AD25" s="84">
        <f t="shared" si="3"/>
        <v>0.05993525318958351</v>
      </c>
      <c r="AE25" s="96">
        <f t="shared" si="20"/>
        <v>1388.9296744859805</v>
      </c>
      <c r="AG25" s="87">
        <f>AG24+'Fig. and Boost &amp; De-Orbit'!$B$10</f>
        <v>310</v>
      </c>
      <c r="AH25" s="79">
        <f>'Density &amp; Scale Height'!N17</f>
        <v>1.879381110975118E-11</v>
      </c>
      <c r="AI25" s="100">
        <f t="shared" si="21"/>
        <v>1.5120501133653361</v>
      </c>
      <c r="AJ25" s="82">
        <f t="shared" si="22"/>
        <v>75314.96409635514</v>
      </c>
      <c r="AK25" s="105">
        <f t="shared" si="23"/>
        <v>7719.982523154316</v>
      </c>
      <c r="AL25" s="84">
        <f t="shared" si="4"/>
        <v>0.030484998788513483</v>
      </c>
      <c r="AM25" s="96">
        <f t="shared" si="24"/>
        <v>2295.9765892343225</v>
      </c>
    </row>
    <row r="26" spans="1:39" ht="12.75">
      <c r="A26" s="87">
        <f>A25+'Fig. and Boost &amp; De-Orbit'!$B$10</f>
        <v>320</v>
      </c>
      <c r="B26" s="79">
        <f>'Density &amp; Scale Height'!F18</f>
        <v>6.590359485965221E-12</v>
      </c>
      <c r="C26" s="100">
        <f t="shared" si="5"/>
        <v>1.5154425721209805</v>
      </c>
      <c r="D26" s="82">
        <f t="shared" si="6"/>
        <v>5780.48958182539</v>
      </c>
      <c r="E26" s="105">
        <f t="shared" si="7"/>
        <v>7714.217586927189</v>
      </c>
      <c r="F26" s="84">
        <f t="shared" si="0"/>
        <v>0.010698055880704658</v>
      </c>
      <c r="G26" s="96">
        <f t="shared" si="8"/>
        <v>61.84000056419912</v>
      </c>
      <c r="H26" s="48"/>
      <c r="I26" s="87">
        <f>I25+'Fig. and Boost &amp; De-Orbit'!$B$10</f>
        <v>320</v>
      </c>
      <c r="J26" s="79">
        <f>'Density &amp; Scale Height'!V18</f>
        <v>3.108664362688256E-11</v>
      </c>
      <c r="K26" s="100">
        <f t="shared" si="9"/>
        <v>1.5154425721209805</v>
      </c>
      <c r="L26" s="82">
        <f t="shared" si="10"/>
        <v>5780.48958182539</v>
      </c>
      <c r="M26" s="98">
        <f t="shared" si="11"/>
        <v>7714.217586927189</v>
      </c>
      <c r="N26" s="84">
        <f t="shared" si="1"/>
        <v>0.050462596368555074</v>
      </c>
      <c r="O26" s="96">
        <f t="shared" si="12"/>
        <v>291.69851258029234</v>
      </c>
      <c r="Q26" s="87">
        <f>Q25+'Fig. and Boost &amp; De-Orbit'!$B$10</f>
        <v>320</v>
      </c>
      <c r="R26" s="79">
        <f>'Density &amp; Scale Height'!F18</f>
        <v>6.590359485965221E-12</v>
      </c>
      <c r="S26" s="100">
        <f t="shared" si="13"/>
        <v>1.5154425721209805</v>
      </c>
      <c r="T26" s="82">
        <f t="shared" si="14"/>
        <v>23121.95832730156</v>
      </c>
      <c r="U26" s="105">
        <f t="shared" si="15"/>
        <v>7714.217586927189</v>
      </c>
      <c r="V26" s="84">
        <f t="shared" si="2"/>
        <v>0.010698055880704658</v>
      </c>
      <c r="W26" s="96">
        <f t="shared" si="16"/>
        <v>247.3600022567965</v>
      </c>
      <c r="Y26" s="87">
        <f>Y25+'Fig. and Boost &amp; De-Orbit'!$B$10</f>
        <v>320</v>
      </c>
      <c r="Z26" s="79">
        <f>'Density &amp; Scale Height'!V18</f>
        <v>3.108664362688256E-11</v>
      </c>
      <c r="AA26" s="100">
        <f t="shared" si="17"/>
        <v>1.5154425721209805</v>
      </c>
      <c r="AB26" s="82">
        <f t="shared" si="18"/>
        <v>23121.95832730156</v>
      </c>
      <c r="AC26" s="105">
        <f t="shared" si="19"/>
        <v>7714.217586927189</v>
      </c>
      <c r="AD26" s="84">
        <f t="shared" si="3"/>
        <v>0.050462596368555074</v>
      </c>
      <c r="AE26" s="96">
        <f t="shared" si="20"/>
        <v>1166.7940503211694</v>
      </c>
      <c r="AG26" s="87">
        <f>AG25+'Fig. and Boost &amp; De-Orbit'!$B$10</f>
        <v>320</v>
      </c>
      <c r="AH26" s="79">
        <f>'Density &amp; Scale Height'!N18</f>
        <v>1.5333348610016073E-11</v>
      </c>
      <c r="AI26" s="100">
        <f t="shared" si="21"/>
        <v>1.5154425721209805</v>
      </c>
      <c r="AJ26" s="82">
        <f t="shared" si="22"/>
        <v>75146.36456373007</v>
      </c>
      <c r="AK26" s="105">
        <f t="shared" si="23"/>
        <v>7714.217586927189</v>
      </c>
      <c r="AL26" s="84">
        <f t="shared" si="4"/>
        <v>0.02489045106228409</v>
      </c>
      <c r="AM26" s="96">
        <f t="shared" si="24"/>
        <v>1870.4269096820824</v>
      </c>
    </row>
    <row r="27" spans="1:39" ht="12.75">
      <c r="A27" s="87">
        <f>A26+'Fig. and Boost &amp; De-Orbit'!$B$10</f>
        <v>330</v>
      </c>
      <c r="B27" s="79">
        <f>'Density &amp; Scale Height'!F19</f>
        <v>5.162540148241759E-12</v>
      </c>
      <c r="C27" s="100">
        <f t="shared" si="5"/>
        <v>1.518837564212696</v>
      </c>
      <c r="D27" s="82">
        <f t="shared" si="6"/>
        <v>5767.568702806499</v>
      </c>
      <c r="E27" s="105">
        <f t="shared" si="7"/>
        <v>7708.465546427732</v>
      </c>
      <c r="F27" s="84">
        <f t="shared" si="0"/>
        <v>0.008386546284511496</v>
      </c>
      <c r="G27" s="96">
        <f t="shared" si="8"/>
        <v>48.36998187518663</v>
      </c>
      <c r="H27" s="48"/>
      <c r="I27" s="87">
        <f>I26+'Fig. and Boost &amp; De-Orbit'!$B$10</f>
        <v>330</v>
      </c>
      <c r="J27" s="79">
        <f>'Density &amp; Scale Height'!V19</f>
        <v>2.6153911465275443E-11</v>
      </c>
      <c r="K27" s="100">
        <f t="shared" si="9"/>
        <v>1.518837564212696</v>
      </c>
      <c r="L27" s="82">
        <f t="shared" si="10"/>
        <v>5767.568702806499</v>
      </c>
      <c r="M27" s="98">
        <f t="shared" si="11"/>
        <v>7708.465546427732</v>
      </c>
      <c r="N27" s="84">
        <f t="shared" si="1"/>
        <v>0.04248702823149003</v>
      </c>
      <c r="O27" s="96">
        <f t="shared" si="12"/>
        <v>245.04685430319805</v>
      </c>
      <c r="Q27" s="87">
        <f>Q26+'Fig. and Boost &amp; De-Orbit'!$B$10</f>
        <v>330</v>
      </c>
      <c r="R27" s="79">
        <f>'Density &amp; Scale Height'!F19</f>
        <v>5.162540148241759E-12</v>
      </c>
      <c r="S27" s="100">
        <f t="shared" si="13"/>
        <v>1.518837564212696</v>
      </c>
      <c r="T27" s="82">
        <f t="shared" si="14"/>
        <v>23070.274811225994</v>
      </c>
      <c r="U27" s="105">
        <f t="shared" si="15"/>
        <v>7708.465546427732</v>
      </c>
      <c r="V27" s="84">
        <f t="shared" si="2"/>
        <v>0.008386546284511496</v>
      </c>
      <c r="W27" s="96">
        <f t="shared" si="16"/>
        <v>193.47992750074653</v>
      </c>
      <c r="Y27" s="87">
        <f>Y26+'Fig. and Boost &amp; De-Orbit'!$B$10</f>
        <v>330</v>
      </c>
      <c r="Z27" s="79">
        <f>'Density &amp; Scale Height'!V19</f>
        <v>2.6153911465275443E-11</v>
      </c>
      <c r="AA27" s="100">
        <f t="shared" si="17"/>
        <v>1.518837564212696</v>
      </c>
      <c r="AB27" s="82">
        <f t="shared" si="18"/>
        <v>23070.274811225994</v>
      </c>
      <c r="AC27" s="105">
        <f t="shared" si="19"/>
        <v>7708.465546427732</v>
      </c>
      <c r="AD27" s="84">
        <f t="shared" si="3"/>
        <v>0.04248702823149003</v>
      </c>
      <c r="AE27" s="96">
        <f t="shared" si="20"/>
        <v>980.1874172127922</v>
      </c>
      <c r="AG27" s="87">
        <f>AG26+'Fig. and Boost &amp; De-Orbit'!$B$10</f>
        <v>330</v>
      </c>
      <c r="AH27" s="79">
        <f>'Density &amp; Scale Height'!N19</f>
        <v>1.2510053348056328E-11</v>
      </c>
      <c r="AI27" s="100">
        <f t="shared" si="21"/>
        <v>1.518837564212696</v>
      </c>
      <c r="AJ27" s="82">
        <f t="shared" si="22"/>
        <v>74978.39313648448</v>
      </c>
      <c r="AK27" s="105">
        <f t="shared" si="23"/>
        <v>7708.465546427732</v>
      </c>
      <c r="AL27" s="84">
        <f t="shared" si="4"/>
        <v>0.02032258121245108</v>
      </c>
      <c r="AM27" s="96">
        <f t="shared" si="24"/>
        <v>1523.7544836952904</v>
      </c>
    </row>
    <row r="28" spans="1:39" ht="12.75">
      <c r="A28" s="87">
        <f>A27+'Fig. and Boost &amp; De-Orbit'!$B$10</f>
        <v>340</v>
      </c>
      <c r="B28" s="79">
        <f>'Density &amp; Scale Height'!F20</f>
        <v>4.044061760055028E-12</v>
      </c>
      <c r="C28" s="100">
        <f t="shared" si="5"/>
        <v>1.522235087751521</v>
      </c>
      <c r="D28" s="82">
        <f t="shared" si="6"/>
        <v>5754.695887965185</v>
      </c>
      <c r="E28" s="105">
        <f t="shared" si="7"/>
        <v>7702.726353649584</v>
      </c>
      <c r="F28" s="84">
        <f t="shared" si="0"/>
        <v>0.0065744730833227774</v>
      </c>
      <c r="G28" s="96">
        <f t="shared" si="8"/>
        <v>37.83409321813538</v>
      </c>
      <c r="H28" s="48"/>
      <c r="I28" s="87">
        <f>I27+'Fig. and Boost &amp; De-Orbit'!$B$10</f>
        <v>340</v>
      </c>
      <c r="J28" s="79">
        <f>'Density &amp; Scale Height'!V20</f>
        <v>2.2003889938827145E-11</v>
      </c>
      <c r="K28" s="100">
        <f t="shared" si="9"/>
        <v>1.522235087751521</v>
      </c>
      <c r="L28" s="82">
        <f t="shared" si="10"/>
        <v>5754.695887965185</v>
      </c>
      <c r="M28" s="98">
        <f t="shared" si="11"/>
        <v>7702.726353649584</v>
      </c>
      <c r="N28" s="84">
        <f t="shared" si="1"/>
        <v>0.035771951744190844</v>
      </c>
      <c r="O28" s="96">
        <f t="shared" si="12"/>
        <v>205.85670360678407</v>
      </c>
      <c r="Q28" s="87">
        <f>Q27+'Fig. and Boost &amp; De-Orbit'!$B$10</f>
        <v>340</v>
      </c>
      <c r="R28" s="79">
        <f>'Density &amp; Scale Height'!F20</f>
        <v>4.044061760055028E-12</v>
      </c>
      <c r="S28" s="100">
        <f t="shared" si="13"/>
        <v>1.522235087751521</v>
      </c>
      <c r="T28" s="82">
        <f t="shared" si="14"/>
        <v>23018.78355186074</v>
      </c>
      <c r="U28" s="105">
        <f t="shared" si="15"/>
        <v>7702.726353649584</v>
      </c>
      <c r="V28" s="84">
        <f t="shared" si="2"/>
        <v>0.0065744730833227774</v>
      </c>
      <c r="W28" s="96">
        <f t="shared" si="16"/>
        <v>151.33637287254152</v>
      </c>
      <c r="Y28" s="87">
        <f>Y27+'Fig. and Boost &amp; De-Orbit'!$B$10</f>
        <v>340</v>
      </c>
      <c r="Z28" s="79">
        <f>'Density &amp; Scale Height'!V20</f>
        <v>2.2003889938827145E-11</v>
      </c>
      <c r="AA28" s="100">
        <f t="shared" si="17"/>
        <v>1.522235087751521</v>
      </c>
      <c r="AB28" s="82">
        <f t="shared" si="18"/>
        <v>23018.78355186074</v>
      </c>
      <c r="AC28" s="105">
        <f t="shared" si="19"/>
        <v>7702.726353649584</v>
      </c>
      <c r="AD28" s="84">
        <f t="shared" si="3"/>
        <v>0.035771951744190844</v>
      </c>
      <c r="AE28" s="96">
        <f t="shared" si="20"/>
        <v>823.4268144271363</v>
      </c>
      <c r="AG28" s="87">
        <f>AG27+'Fig. and Boost &amp; De-Orbit'!$B$10</f>
        <v>340</v>
      </c>
      <c r="AH28" s="79">
        <f>'Density &amp; Scale Height'!N20</f>
        <v>1.0206605142270405E-11</v>
      </c>
      <c r="AI28" s="100">
        <f t="shared" si="21"/>
        <v>1.522235087751521</v>
      </c>
      <c r="AJ28" s="82">
        <f t="shared" si="22"/>
        <v>74811.0465435474</v>
      </c>
      <c r="AK28" s="105">
        <f t="shared" si="23"/>
        <v>7702.726353649584</v>
      </c>
      <c r="AL28" s="84">
        <f t="shared" si="4"/>
        <v>0.016592983678628968</v>
      </c>
      <c r="AM28" s="96">
        <f t="shared" si="24"/>
        <v>1241.3384742782341</v>
      </c>
    </row>
    <row r="29" spans="1:39" ht="12.75">
      <c r="A29" s="87">
        <f>A28+'Fig. and Boost &amp; De-Orbit'!$B$10</f>
        <v>350</v>
      </c>
      <c r="B29" s="79">
        <f>'Density &amp; Scale Height'!F21</f>
        <v>3.1679047619047533E-12</v>
      </c>
      <c r="C29" s="100">
        <f t="shared" si="5"/>
        <v>1.5256351408527133</v>
      </c>
      <c r="D29" s="82">
        <f t="shared" si="6"/>
        <v>5741.870887362905</v>
      </c>
      <c r="E29" s="105">
        <f t="shared" si="7"/>
        <v>7696.999960836203</v>
      </c>
      <c r="F29" s="84">
        <f t="shared" si="0"/>
        <v>0.005153927131924913</v>
      </c>
      <c r="G29" s="96">
        <f t="shared" si="8"/>
        <v>29.59318415438945</v>
      </c>
      <c r="H29" s="48"/>
      <c r="I29" s="87">
        <f>I28+'Fig. and Boost &amp; De-Orbit'!$B$10</f>
        <v>350</v>
      </c>
      <c r="J29" s="79">
        <f>'Density &amp; Scale Height'!V21</f>
        <v>1.851238095238085E-11</v>
      </c>
      <c r="K29" s="100">
        <f t="shared" si="9"/>
        <v>1.5256351408527133</v>
      </c>
      <c r="L29" s="82">
        <f t="shared" si="10"/>
        <v>5741.870887362905</v>
      </c>
      <c r="M29" s="98">
        <f t="shared" si="11"/>
        <v>7696.999960836203</v>
      </c>
      <c r="N29" s="84">
        <f t="shared" si="1"/>
        <v>0.030118159994695665</v>
      </c>
      <c r="O29" s="96">
        <f t="shared" si="12"/>
        <v>172.93458605448114</v>
      </c>
      <c r="Q29" s="87">
        <f>Q28+'Fig. and Boost &amp; De-Orbit'!$B$10</f>
        <v>350</v>
      </c>
      <c r="R29" s="79">
        <f>'Density &amp; Scale Height'!F21</f>
        <v>3.1679047619047533E-12</v>
      </c>
      <c r="S29" s="100">
        <f t="shared" si="13"/>
        <v>1.5256351408527133</v>
      </c>
      <c r="T29" s="82">
        <f t="shared" si="14"/>
        <v>22967.48354945162</v>
      </c>
      <c r="U29" s="105">
        <f t="shared" si="15"/>
        <v>7696.999960836203</v>
      </c>
      <c r="V29" s="84">
        <f t="shared" si="2"/>
        <v>0.005153927131924913</v>
      </c>
      <c r="W29" s="96">
        <f t="shared" si="16"/>
        <v>118.3727366175578</v>
      </c>
      <c r="Y29" s="87">
        <f>Y28+'Fig. and Boost &amp; De-Orbit'!$B$10</f>
        <v>350</v>
      </c>
      <c r="Z29" s="79">
        <f>'Density &amp; Scale Height'!V21</f>
        <v>1.851238095238085E-11</v>
      </c>
      <c r="AA29" s="100">
        <f t="shared" si="17"/>
        <v>1.5256351408527133</v>
      </c>
      <c r="AB29" s="82">
        <f t="shared" si="18"/>
        <v>22967.48354945162</v>
      </c>
      <c r="AC29" s="105">
        <f t="shared" si="19"/>
        <v>7696.999960836203</v>
      </c>
      <c r="AD29" s="84">
        <f t="shared" si="3"/>
        <v>0.030118159994695665</v>
      </c>
      <c r="AE29" s="96">
        <f t="shared" si="20"/>
        <v>691.7383442179246</v>
      </c>
      <c r="AG29" s="87">
        <f>AG28+'Fig. and Boost &amp; De-Orbit'!$B$10</f>
        <v>350</v>
      </c>
      <c r="AH29" s="79">
        <f>'Density &amp; Scale Height'!N21</f>
        <v>8.327285714285697E-12</v>
      </c>
      <c r="AI29" s="100">
        <f t="shared" si="21"/>
        <v>1.5256351408527133</v>
      </c>
      <c r="AJ29" s="82">
        <f t="shared" si="22"/>
        <v>74644.32153571777</v>
      </c>
      <c r="AK29" s="105">
        <f t="shared" si="23"/>
        <v>7696.999960836203</v>
      </c>
      <c r="AL29" s="84">
        <f t="shared" si="4"/>
        <v>0.013547826403828669</v>
      </c>
      <c r="AM29" s="96">
        <f t="shared" si="24"/>
        <v>1011.2683101974741</v>
      </c>
    </row>
    <row r="30" spans="1:39" ht="12.75">
      <c r="A30" s="87">
        <f>A29+'Fig. and Boost &amp; De-Orbit'!$B$10</f>
        <v>360</v>
      </c>
      <c r="B30" s="79">
        <f>'Density &amp; Scale Height'!F22</f>
        <v>2.534278707472088E-12</v>
      </c>
      <c r="C30" s="100">
        <f t="shared" si="5"/>
        <v>1.5290377216357345</v>
      </c>
      <c r="D30" s="82">
        <f t="shared" si="6"/>
        <v>5729.093452729684</v>
      </c>
      <c r="E30" s="105">
        <f t="shared" si="7"/>
        <v>7691.286320479204</v>
      </c>
      <c r="F30" s="84">
        <f t="shared" si="0"/>
        <v>0.004126131239652383</v>
      </c>
      <c r="G30" s="96">
        <f t="shared" si="8"/>
        <v>23.638991470195883</v>
      </c>
      <c r="H30" s="48"/>
      <c r="I30" s="87">
        <f>I29+'Fig. and Boost &amp; De-Orbit'!$B$10</f>
        <v>360</v>
      </c>
      <c r="J30" s="79">
        <f>'Density &amp; Scale Height'!V22</f>
        <v>1.5815978918468573E-11</v>
      </c>
      <c r="K30" s="100">
        <f t="shared" si="9"/>
        <v>1.5290377216357345</v>
      </c>
      <c r="L30" s="82">
        <f t="shared" si="10"/>
        <v>5729.093452729684</v>
      </c>
      <c r="M30" s="98">
        <f t="shared" si="11"/>
        <v>7691.286320479204</v>
      </c>
      <c r="N30" s="84">
        <f t="shared" si="1"/>
        <v>0.025750445090655223</v>
      </c>
      <c r="O30" s="96">
        <f t="shared" si="12"/>
        <v>147.52670637374808</v>
      </c>
      <c r="Q30" s="87">
        <f>Q29+'Fig. and Boost &amp; De-Orbit'!$B$10</f>
        <v>360</v>
      </c>
      <c r="R30" s="79">
        <f>'Density &amp; Scale Height'!F22</f>
        <v>2.534278707472088E-12</v>
      </c>
      <c r="S30" s="100">
        <f t="shared" si="13"/>
        <v>1.5290377216357345</v>
      </c>
      <c r="T30" s="82">
        <f t="shared" si="14"/>
        <v>22916.373810918736</v>
      </c>
      <c r="U30" s="105">
        <f t="shared" si="15"/>
        <v>7691.286320479204</v>
      </c>
      <c r="V30" s="84">
        <f t="shared" si="2"/>
        <v>0.004126131239652383</v>
      </c>
      <c r="W30" s="96">
        <f t="shared" si="16"/>
        <v>94.55596588078353</v>
      </c>
      <c r="Y30" s="87">
        <f>Y29+'Fig. and Boost &amp; De-Orbit'!$B$10</f>
        <v>360</v>
      </c>
      <c r="Z30" s="79">
        <f>'Density &amp; Scale Height'!V22</f>
        <v>1.5815978918468573E-11</v>
      </c>
      <c r="AA30" s="100">
        <f t="shared" si="17"/>
        <v>1.5290377216357345</v>
      </c>
      <c r="AB30" s="82">
        <f t="shared" si="18"/>
        <v>22916.373810918736</v>
      </c>
      <c r="AC30" s="105">
        <f t="shared" si="19"/>
        <v>7691.286320479204</v>
      </c>
      <c r="AD30" s="84">
        <f t="shared" si="3"/>
        <v>0.025750445090655223</v>
      </c>
      <c r="AE30" s="96">
        <f t="shared" si="20"/>
        <v>590.1068254949923</v>
      </c>
      <c r="AG30" s="87">
        <f>AG29+'Fig. and Boost &amp; De-Orbit'!$B$10</f>
        <v>360</v>
      </c>
      <c r="AH30" s="79">
        <f>'Density &amp; Scale Height'!N22</f>
        <v>6.917693289864472E-12</v>
      </c>
      <c r="AI30" s="100">
        <f t="shared" si="21"/>
        <v>1.5290377216357345</v>
      </c>
      <c r="AJ30" s="82">
        <f t="shared" si="22"/>
        <v>74478.2148854859</v>
      </c>
      <c r="AK30" s="105">
        <f t="shared" si="23"/>
        <v>7691.286320479204</v>
      </c>
      <c r="AL30" s="84">
        <f t="shared" si="4"/>
        <v>0.01126289318751175</v>
      </c>
      <c r="AM30" s="96">
        <f t="shared" si="24"/>
        <v>838.8401790517754</v>
      </c>
    </row>
    <row r="31" spans="1:39" ht="12.75">
      <c r="A31" s="87">
        <f>A30+'Fig. and Boost &amp; De-Orbit'!$B$10</f>
        <v>370</v>
      </c>
      <c r="B31" s="79">
        <f>'Density &amp; Scale Height'!F23</f>
        <v>2.027386884978418E-12</v>
      </c>
      <c r="C31" s="100">
        <f t="shared" si="5"/>
        <v>1.5324428282242333</v>
      </c>
      <c r="D31" s="82">
        <f t="shared" si="6"/>
        <v>5716.363337450525</v>
      </c>
      <c r="E31" s="105">
        <f t="shared" si="7"/>
        <v>7685.5853853167</v>
      </c>
      <c r="F31" s="84">
        <f t="shared" si="0"/>
        <v>0.0033032947152936733</v>
      </c>
      <c r="G31" s="96">
        <f t="shared" si="8"/>
        <v>18.882832803298825</v>
      </c>
      <c r="H31" s="48"/>
      <c r="I31" s="87">
        <f>I30+'Fig. and Boost &amp; De-Orbit'!$B$10</f>
        <v>370</v>
      </c>
      <c r="J31" s="79">
        <f>'Density &amp; Scale Height'!V23</f>
        <v>1.3512318582514405E-11</v>
      </c>
      <c r="K31" s="100">
        <f t="shared" si="9"/>
        <v>1.5324428282242333</v>
      </c>
      <c r="L31" s="82">
        <f t="shared" si="10"/>
        <v>5716.363337450525</v>
      </c>
      <c r="M31" s="98">
        <f t="shared" si="11"/>
        <v>7685.5853853167</v>
      </c>
      <c r="N31" s="84">
        <f t="shared" si="1"/>
        <v>0.022016108960603978</v>
      </c>
      <c r="O31" s="96">
        <f t="shared" si="12"/>
        <v>125.85207809571257</v>
      </c>
      <c r="Q31" s="87">
        <f>Q30+'Fig. and Boost &amp; De-Orbit'!$B$10</f>
        <v>370</v>
      </c>
      <c r="R31" s="79">
        <f>'Density &amp; Scale Height'!F23</f>
        <v>2.027386884978418E-12</v>
      </c>
      <c r="S31" s="100">
        <f t="shared" si="13"/>
        <v>1.5324428282242333</v>
      </c>
      <c r="T31" s="82">
        <f t="shared" si="14"/>
        <v>22865.4533498021</v>
      </c>
      <c r="U31" s="105">
        <f t="shared" si="15"/>
        <v>7685.5853853167</v>
      </c>
      <c r="V31" s="84">
        <f t="shared" si="2"/>
        <v>0.0033032947152936733</v>
      </c>
      <c r="W31" s="96">
        <f t="shared" si="16"/>
        <v>75.5313312131953</v>
      </c>
      <c r="Y31" s="87">
        <f>Y30+'Fig. and Boost &amp; De-Orbit'!$B$10</f>
        <v>370</v>
      </c>
      <c r="Z31" s="79">
        <f>'Density &amp; Scale Height'!V23</f>
        <v>1.3512318582514405E-11</v>
      </c>
      <c r="AA31" s="100">
        <f t="shared" si="17"/>
        <v>1.5324428282242333</v>
      </c>
      <c r="AB31" s="82">
        <f t="shared" si="18"/>
        <v>22865.4533498021</v>
      </c>
      <c r="AC31" s="105">
        <f t="shared" si="19"/>
        <v>7685.5853853167</v>
      </c>
      <c r="AD31" s="84">
        <f t="shared" si="3"/>
        <v>0.022016108960603978</v>
      </c>
      <c r="AE31" s="96">
        <f t="shared" si="20"/>
        <v>503.4083123828503</v>
      </c>
      <c r="AG31" s="87">
        <f>AG30+'Fig. and Boost &amp; De-Orbit'!$B$10</f>
        <v>370</v>
      </c>
      <c r="AH31" s="79">
        <f>'Density &amp; Scale Height'!N23</f>
        <v>5.74670812249665E-12</v>
      </c>
      <c r="AI31" s="100">
        <f t="shared" si="21"/>
        <v>1.5324428282242333</v>
      </c>
      <c r="AJ31" s="82">
        <f t="shared" si="22"/>
        <v>74312.72338685683</v>
      </c>
      <c r="AK31" s="105">
        <f t="shared" si="23"/>
        <v>7685.5853853167</v>
      </c>
      <c r="AL31" s="84">
        <f t="shared" si="4"/>
        <v>0.009363319212544128</v>
      </c>
      <c r="AM31" s="96">
        <f t="shared" si="24"/>
        <v>695.8137506246339</v>
      </c>
    </row>
    <row r="32" spans="1:39" ht="12.75">
      <c r="A32" s="87">
        <f>A31+'Fig. and Boost &amp; De-Orbit'!$B$10</f>
        <v>380</v>
      </c>
      <c r="B32" s="79">
        <f>'Density &amp; Scale Height'!F24</f>
        <v>1.6218806436970357E-12</v>
      </c>
      <c r="C32" s="100">
        <f t="shared" si="5"/>
        <v>1.535850458746031</v>
      </c>
      <c r="D32" s="82">
        <f t="shared" si="6"/>
        <v>5703.680296551943</v>
      </c>
      <c r="E32" s="105">
        <f t="shared" si="7"/>
        <v>7679.897108331662</v>
      </c>
      <c r="F32" s="84">
        <f t="shared" si="0"/>
        <v>0.002644546031428139</v>
      </c>
      <c r="G32" s="96">
        <f t="shared" si="8"/>
        <v>15.08364509278131</v>
      </c>
      <c r="H32" s="48"/>
      <c r="I32" s="87">
        <f>I31+'Fig. and Boost &amp; De-Orbit'!$B$10</f>
        <v>380</v>
      </c>
      <c r="J32" s="79">
        <f>'Density &amp; Scale Height'!V24</f>
        <v>1.15441955516367E-11</v>
      </c>
      <c r="K32" s="100">
        <f t="shared" si="9"/>
        <v>1.535850458746031</v>
      </c>
      <c r="L32" s="82">
        <f t="shared" si="10"/>
        <v>5703.680296551943</v>
      </c>
      <c r="M32" s="98">
        <f t="shared" si="11"/>
        <v>7679.897108331662</v>
      </c>
      <c r="N32" s="84">
        <f t="shared" si="1"/>
        <v>0.018823306542780343</v>
      </c>
      <c r="O32" s="96">
        <f t="shared" si="12"/>
        <v>107.36212264401351</v>
      </c>
      <c r="Q32" s="87">
        <f>Q31+'Fig. and Boost &amp; De-Orbit'!$B$10</f>
        <v>380</v>
      </c>
      <c r="R32" s="79">
        <f>'Density &amp; Scale Height'!F24</f>
        <v>1.6218806436970357E-12</v>
      </c>
      <c r="S32" s="100">
        <f t="shared" si="13"/>
        <v>1.535850458746031</v>
      </c>
      <c r="T32" s="82">
        <f t="shared" si="14"/>
        <v>22814.72118620777</v>
      </c>
      <c r="U32" s="105">
        <f t="shared" si="15"/>
        <v>7679.897108331662</v>
      </c>
      <c r="V32" s="84">
        <f t="shared" si="2"/>
        <v>0.002644546031428139</v>
      </c>
      <c r="W32" s="96">
        <f t="shared" si="16"/>
        <v>60.33458037112524</v>
      </c>
      <c r="Y32" s="87">
        <f>Y31+'Fig. and Boost &amp; De-Orbit'!$B$10</f>
        <v>380</v>
      </c>
      <c r="Z32" s="79">
        <f>'Density &amp; Scale Height'!V24</f>
        <v>1.15441955516367E-11</v>
      </c>
      <c r="AA32" s="100">
        <f t="shared" si="17"/>
        <v>1.535850458746031</v>
      </c>
      <c r="AB32" s="82">
        <f t="shared" si="18"/>
        <v>22814.72118620777</v>
      </c>
      <c r="AC32" s="105">
        <f t="shared" si="19"/>
        <v>7679.897108331662</v>
      </c>
      <c r="AD32" s="84">
        <f t="shared" si="3"/>
        <v>0.018823306542780343</v>
      </c>
      <c r="AE32" s="96">
        <f t="shared" si="20"/>
        <v>429.44849057605404</v>
      </c>
      <c r="AG32" s="87">
        <f>AG31+'Fig. and Boost &amp; De-Orbit'!$B$10</f>
        <v>380</v>
      </c>
      <c r="AH32" s="79">
        <f>'Density &amp; Scale Height'!N24</f>
        <v>4.7739402227553605E-12</v>
      </c>
      <c r="AI32" s="100">
        <f t="shared" si="21"/>
        <v>1.535850458746031</v>
      </c>
      <c r="AJ32" s="82">
        <f t="shared" si="22"/>
        <v>74147.84385517526</v>
      </c>
      <c r="AK32" s="105">
        <f t="shared" si="23"/>
        <v>7679.897108331662</v>
      </c>
      <c r="AL32" s="84">
        <f t="shared" si="4"/>
        <v>0.007784114521266315</v>
      </c>
      <c r="AM32" s="96">
        <f t="shared" si="24"/>
        <v>577.175308073657</v>
      </c>
    </row>
    <row r="33" spans="1:39" ht="12.75">
      <c r="A33" s="87">
        <f>A32+'Fig. and Boost &amp; De-Orbit'!$B$10</f>
        <v>390</v>
      </c>
      <c r="B33" s="79">
        <f>'Density &amp; Scale Height'!F25</f>
        <v>1.2974814239400069E-12</v>
      </c>
      <c r="C33" s="100">
        <f t="shared" si="5"/>
        <v>1.5392606113331062</v>
      </c>
      <c r="D33" s="82">
        <f t="shared" si="6"/>
        <v>5691.04408668863</v>
      </c>
      <c r="E33" s="105">
        <f t="shared" si="7"/>
        <v>7674.2214427502895</v>
      </c>
      <c r="F33" s="84">
        <f t="shared" si="0"/>
        <v>0.0021171638194041795</v>
      </c>
      <c r="G33" s="96">
        <f t="shared" si="8"/>
        <v>12.048872634971271</v>
      </c>
      <c r="H33" s="48"/>
      <c r="I33" s="87">
        <f>I32+'Fig. and Boost &amp; De-Orbit'!$B$10</f>
        <v>390</v>
      </c>
      <c r="J33" s="79">
        <f>'Density &amp; Scale Height'!V25</f>
        <v>9.862737480663342E-12</v>
      </c>
      <c r="K33" s="100">
        <f t="shared" si="9"/>
        <v>1.5392606113331062</v>
      </c>
      <c r="L33" s="82">
        <f t="shared" si="10"/>
        <v>5691.04408668863</v>
      </c>
      <c r="M33" s="98">
        <f t="shared" si="11"/>
        <v>7674.2214427502895</v>
      </c>
      <c r="N33" s="84">
        <f t="shared" si="1"/>
        <v>0.016093510526673606</v>
      </c>
      <c r="O33" s="96">
        <f t="shared" si="12"/>
        <v>91.58887791688704</v>
      </c>
      <c r="Q33" s="87">
        <f>Q32+'Fig. and Boost &amp; De-Orbit'!$B$10</f>
        <v>390</v>
      </c>
      <c r="R33" s="79">
        <f>'Density &amp; Scale Height'!F25</f>
        <v>1.2974814239400069E-12</v>
      </c>
      <c r="S33" s="100">
        <f t="shared" si="13"/>
        <v>1.5392606113331062</v>
      </c>
      <c r="T33" s="82">
        <f t="shared" si="14"/>
        <v>22764.17634675452</v>
      </c>
      <c r="U33" s="105">
        <f t="shared" si="15"/>
        <v>7674.2214427502895</v>
      </c>
      <c r="V33" s="84">
        <f t="shared" si="2"/>
        <v>0.0021171638194041795</v>
      </c>
      <c r="W33" s="96">
        <f t="shared" si="16"/>
        <v>48.195490539885085</v>
      </c>
      <c r="Y33" s="87">
        <f>Y32+'Fig. and Boost &amp; De-Orbit'!$B$10</f>
        <v>390</v>
      </c>
      <c r="Z33" s="79">
        <f>'Density &amp; Scale Height'!V25</f>
        <v>9.862737480663342E-12</v>
      </c>
      <c r="AA33" s="100">
        <f t="shared" si="17"/>
        <v>1.5392606113331062</v>
      </c>
      <c r="AB33" s="82">
        <f t="shared" si="18"/>
        <v>22764.17634675452</v>
      </c>
      <c r="AC33" s="105">
        <f t="shared" si="19"/>
        <v>7674.2214427502895</v>
      </c>
      <c r="AD33" s="84">
        <f t="shared" si="3"/>
        <v>0.016093510526673606</v>
      </c>
      <c r="AE33" s="96">
        <f t="shared" si="20"/>
        <v>366.35551166754817</v>
      </c>
      <c r="AG33" s="87">
        <f>AG32+'Fig. and Boost &amp; De-Orbit'!$B$10</f>
        <v>390</v>
      </c>
      <c r="AH33" s="79">
        <f>'Density &amp; Scale Height'!N25</f>
        <v>3.965836573676582E-12</v>
      </c>
      <c r="AI33" s="100">
        <f t="shared" si="21"/>
        <v>1.5392606113331062</v>
      </c>
      <c r="AJ33" s="82">
        <f t="shared" si="22"/>
        <v>73983.5731269522</v>
      </c>
      <c r="AK33" s="105">
        <f t="shared" si="23"/>
        <v>7674.2214427502895</v>
      </c>
      <c r="AL33" s="84">
        <f t="shared" si="4"/>
        <v>0.00647124926225235</v>
      </c>
      <c r="AM33" s="96">
        <f t="shared" si="24"/>
        <v>478.7661430165822</v>
      </c>
    </row>
    <row r="34" spans="1:39" ht="12.75">
      <c r="A34" s="87">
        <f>A33+'Fig. and Boost &amp; De-Orbit'!$B$10</f>
        <v>400</v>
      </c>
      <c r="B34" s="79">
        <f>'Density &amp; Scale Height'!F26</f>
        <v>1.0379666666666628E-12</v>
      </c>
      <c r="C34" s="100">
        <f t="shared" si="5"/>
        <v>1.5426732841215791</v>
      </c>
      <c r="D34" s="82">
        <f t="shared" si="6"/>
        <v>5678.45446613025</v>
      </c>
      <c r="E34" s="105">
        <f t="shared" si="7"/>
        <v>7668.558342040395</v>
      </c>
      <c r="F34" s="84">
        <f t="shared" si="0"/>
        <v>0.0016949516825614346</v>
      </c>
      <c r="G34" s="96">
        <f t="shared" si="8"/>
        <v>9.62470595171596</v>
      </c>
      <c r="H34" s="48"/>
      <c r="I34" s="87">
        <f>I33+'Fig. and Boost &amp; De-Orbit'!$B$10</f>
        <v>400</v>
      </c>
      <c r="J34" s="79">
        <f>'Density &amp; Scale Height'!V26</f>
        <v>8.426190476190433E-12</v>
      </c>
      <c r="K34" s="100">
        <f t="shared" si="9"/>
        <v>1.5426732841215791</v>
      </c>
      <c r="L34" s="82">
        <f t="shared" si="10"/>
        <v>5678.45446613025</v>
      </c>
      <c r="M34" s="98">
        <f t="shared" si="11"/>
        <v>7668.558342040395</v>
      </c>
      <c r="N34" s="84">
        <f t="shared" si="1"/>
        <v>0.01375958032551029</v>
      </c>
      <c r="O34" s="96">
        <f t="shared" si="12"/>
        <v>78.13315035147181</v>
      </c>
      <c r="Q34" s="87">
        <f>Q33+'Fig. and Boost &amp; De-Orbit'!$B$10</f>
        <v>400</v>
      </c>
      <c r="R34" s="79">
        <f>'Density &amp; Scale Height'!F26</f>
        <v>1.0379666666666628E-12</v>
      </c>
      <c r="S34" s="100">
        <f t="shared" si="13"/>
        <v>1.5426732841215791</v>
      </c>
      <c r="T34" s="82">
        <f t="shared" si="14"/>
        <v>22713.817864521</v>
      </c>
      <c r="U34" s="105">
        <f t="shared" si="15"/>
        <v>7668.558342040395</v>
      </c>
      <c r="V34" s="84">
        <f t="shared" si="2"/>
        <v>0.0016949516825614346</v>
      </c>
      <c r="W34" s="96">
        <f t="shared" si="16"/>
        <v>38.49882380686384</v>
      </c>
      <c r="Y34" s="87">
        <f>Y33+'Fig. and Boost &amp; De-Orbit'!$B$10</f>
        <v>400</v>
      </c>
      <c r="Z34" s="79">
        <f>'Density &amp; Scale Height'!V26</f>
        <v>8.426190476190433E-12</v>
      </c>
      <c r="AA34" s="100">
        <f t="shared" si="17"/>
        <v>1.5426732841215791</v>
      </c>
      <c r="AB34" s="82">
        <f t="shared" si="18"/>
        <v>22713.817864521</v>
      </c>
      <c r="AC34" s="105">
        <f t="shared" si="19"/>
        <v>7668.558342040395</v>
      </c>
      <c r="AD34" s="84">
        <f t="shared" si="3"/>
        <v>0.01375958032551029</v>
      </c>
      <c r="AE34" s="96">
        <f t="shared" si="20"/>
        <v>312.53260140588725</v>
      </c>
      <c r="AG34" s="87">
        <f>AG33+'Fig. and Boost &amp; De-Orbit'!$B$10</f>
        <v>400</v>
      </c>
      <c r="AH34" s="79">
        <f>'Density &amp; Scale Height'!N26</f>
        <v>3.2945238095237845E-12</v>
      </c>
      <c r="AI34" s="100">
        <f t="shared" si="21"/>
        <v>1.5426732841215791</v>
      </c>
      <c r="AJ34" s="82">
        <f t="shared" si="22"/>
        <v>73819.90805969325</v>
      </c>
      <c r="AK34" s="105">
        <f t="shared" si="23"/>
        <v>7668.558342040395</v>
      </c>
      <c r="AL34" s="84">
        <f t="shared" si="4"/>
        <v>0.00537980539598998</v>
      </c>
      <c r="AM34" s="96">
        <f t="shared" si="24"/>
        <v>397.13673971102196</v>
      </c>
    </row>
    <row r="35" spans="1:39" ht="12.75">
      <c r="A35" s="87">
        <f>A34+'Fig. and Boost &amp; De-Orbit'!$B$10</f>
        <v>410</v>
      </c>
      <c r="B35" s="79">
        <f>'Density &amp; Scale Height'!F27</f>
        <v>8.434164684113048E-13</v>
      </c>
      <c r="C35" s="100">
        <f t="shared" si="5"/>
        <v>1.5460884752516957</v>
      </c>
      <c r="D35" s="82">
        <f t="shared" si="6"/>
        <v>5665.911194748356</v>
      </c>
      <c r="E35" s="105">
        <f t="shared" si="7"/>
        <v>7662.907759909801</v>
      </c>
      <c r="F35" s="84">
        <f t="shared" si="0"/>
        <v>0.0013782757673004328</v>
      </c>
      <c r="G35" s="96">
        <f t="shared" si="8"/>
        <v>7.809188099397902</v>
      </c>
      <c r="H35" s="48"/>
      <c r="I35" s="87">
        <f>I34+'Fig. and Boost &amp; De-Orbit'!$B$10</f>
        <v>410</v>
      </c>
      <c r="J35" s="79">
        <f>'Density &amp; Scale Height'!V27</f>
        <v>7.279117097392911E-12</v>
      </c>
      <c r="K35" s="100">
        <f t="shared" si="9"/>
        <v>1.5460884752516957</v>
      </c>
      <c r="L35" s="82">
        <f t="shared" si="10"/>
        <v>5665.911194748356</v>
      </c>
      <c r="M35" s="98">
        <f t="shared" si="11"/>
        <v>7662.907759909801</v>
      </c>
      <c r="N35" s="84">
        <f t="shared" si="1"/>
        <v>0.011895227421367295</v>
      </c>
      <c r="O35" s="96">
        <f t="shared" si="12"/>
        <v>67.39730221080258</v>
      </c>
      <c r="Q35" s="87">
        <f>Q34+'Fig. and Boost &amp; De-Orbit'!$B$10</f>
        <v>410</v>
      </c>
      <c r="R35" s="79">
        <f>'Density &amp; Scale Height'!F27</f>
        <v>8.434164684113048E-13</v>
      </c>
      <c r="S35" s="100">
        <f t="shared" si="13"/>
        <v>1.5460884752516957</v>
      </c>
      <c r="T35" s="82">
        <f t="shared" si="14"/>
        <v>22663.644778993425</v>
      </c>
      <c r="U35" s="105">
        <f t="shared" si="15"/>
        <v>7662.907759909801</v>
      </c>
      <c r="V35" s="84">
        <f t="shared" si="2"/>
        <v>0.0013782757673004328</v>
      </c>
      <c r="W35" s="96">
        <f t="shared" si="16"/>
        <v>31.23675239759161</v>
      </c>
      <c r="Y35" s="87">
        <f>Y34+'Fig. and Boost &amp; De-Orbit'!$B$10</f>
        <v>410</v>
      </c>
      <c r="Z35" s="79">
        <f>'Density &amp; Scale Height'!V27</f>
        <v>7.279117097392911E-12</v>
      </c>
      <c r="AA35" s="100">
        <f t="shared" si="17"/>
        <v>1.5460884752516957</v>
      </c>
      <c r="AB35" s="82">
        <f t="shared" si="18"/>
        <v>22663.644778993425</v>
      </c>
      <c r="AC35" s="105">
        <f t="shared" si="19"/>
        <v>7662.907759909801</v>
      </c>
      <c r="AD35" s="84">
        <f t="shared" si="3"/>
        <v>0.011895227421367295</v>
      </c>
      <c r="AE35" s="96">
        <f t="shared" si="20"/>
        <v>269.5892088432103</v>
      </c>
      <c r="AG35" s="87">
        <f>AG34+'Fig. and Boost &amp; De-Orbit'!$B$10</f>
        <v>410</v>
      </c>
      <c r="AH35" s="79">
        <f>'Density &amp; Scale Height'!N27</f>
        <v>2.771863818076083E-12</v>
      </c>
      <c r="AI35" s="100">
        <f t="shared" si="21"/>
        <v>1.5460884752516957</v>
      </c>
      <c r="AJ35" s="82">
        <f t="shared" si="22"/>
        <v>73656.84553172864</v>
      </c>
      <c r="AK35" s="105">
        <f t="shared" si="23"/>
        <v>7662.907759909801</v>
      </c>
      <c r="AL35" s="84">
        <f t="shared" si="4"/>
        <v>0.0045296634270224475</v>
      </c>
      <c r="AM35" s="96">
        <f t="shared" si="24"/>
        <v>333.640719354913</v>
      </c>
    </row>
    <row r="36" spans="1:39" ht="12.75">
      <c r="A36" s="87">
        <f>A35+'Fig. and Boost &amp; De-Orbit'!$B$10</f>
        <v>420</v>
      </c>
      <c r="B36" s="79">
        <f>'Density &amp; Scale Height'!F28</f>
        <v>6.853315834041557E-13</v>
      </c>
      <c r="C36" s="100">
        <f t="shared" si="5"/>
        <v>1.5495061828678134</v>
      </c>
      <c r="D36" s="82">
        <f t="shared" si="6"/>
        <v>5653.414034003442</v>
      </c>
      <c r="E36" s="105">
        <f t="shared" si="7"/>
        <v>7657.269650304753</v>
      </c>
      <c r="F36" s="84">
        <f t="shared" si="0"/>
        <v>0.0011207647090896468</v>
      </c>
      <c r="G36" s="96">
        <f t="shared" si="8"/>
        <v>6.336146935183194</v>
      </c>
      <c r="H36" s="48"/>
      <c r="I36" s="87">
        <f>I35+'Fig. and Boost &amp; De-Orbit'!$B$10</f>
        <v>420</v>
      </c>
      <c r="J36" s="79">
        <f>'Density &amp; Scale Height'!V28</f>
        <v>6.288197005191972E-12</v>
      </c>
      <c r="K36" s="100">
        <f t="shared" si="9"/>
        <v>1.5495061828678134</v>
      </c>
      <c r="L36" s="82">
        <f t="shared" si="10"/>
        <v>5653.414034003442</v>
      </c>
      <c r="M36" s="98">
        <f t="shared" si="11"/>
        <v>7657.269650304753</v>
      </c>
      <c r="N36" s="84">
        <f t="shared" si="1"/>
        <v>0.01028347366134189</v>
      </c>
      <c r="O36" s="96">
        <f t="shared" si="12"/>
        <v>58.136734315335005</v>
      </c>
      <c r="Q36" s="87">
        <f>Q35+'Fig. and Boost &amp; De-Orbit'!$B$10</f>
        <v>420</v>
      </c>
      <c r="R36" s="79">
        <f>'Density &amp; Scale Height'!F28</f>
        <v>6.853315834041557E-13</v>
      </c>
      <c r="S36" s="100">
        <f t="shared" si="13"/>
        <v>1.5495061828678134</v>
      </c>
      <c r="T36" s="82">
        <f t="shared" si="14"/>
        <v>22613.656136013768</v>
      </c>
      <c r="U36" s="105">
        <f t="shared" si="15"/>
        <v>7657.269650304753</v>
      </c>
      <c r="V36" s="84">
        <f t="shared" si="2"/>
        <v>0.0011207647090896468</v>
      </c>
      <c r="W36" s="96">
        <f t="shared" si="16"/>
        <v>25.344587740732777</v>
      </c>
      <c r="Y36" s="87">
        <f>Y35+'Fig. and Boost &amp; De-Orbit'!$B$10</f>
        <v>420</v>
      </c>
      <c r="Z36" s="79">
        <f>'Density &amp; Scale Height'!V28</f>
        <v>6.288197005191972E-12</v>
      </c>
      <c r="AA36" s="100">
        <f t="shared" si="17"/>
        <v>1.5495061828678134</v>
      </c>
      <c r="AB36" s="82">
        <f t="shared" si="18"/>
        <v>22613.656136013768</v>
      </c>
      <c r="AC36" s="105">
        <f t="shared" si="19"/>
        <v>7657.269650304753</v>
      </c>
      <c r="AD36" s="84">
        <f t="shared" si="3"/>
        <v>0.01028347366134189</v>
      </c>
      <c r="AE36" s="96">
        <f t="shared" si="20"/>
        <v>232.54693726134002</v>
      </c>
      <c r="AG36" s="87">
        <f>AG35+'Fig. and Boost &amp; De-Orbit'!$B$10</f>
        <v>420</v>
      </c>
      <c r="AH36" s="79">
        <f>'Density &amp; Scale Height'!N28</f>
        <v>2.332121262486775E-12</v>
      </c>
      <c r="AI36" s="100">
        <f t="shared" si="21"/>
        <v>1.5495061828678134</v>
      </c>
      <c r="AJ36" s="82">
        <f t="shared" si="22"/>
        <v>73494.38244204475</v>
      </c>
      <c r="AK36" s="105">
        <f t="shared" si="23"/>
        <v>7657.269650304753</v>
      </c>
      <c r="AL36" s="84">
        <f t="shared" si="4"/>
        <v>0.003813860723198827</v>
      </c>
      <c r="AM36" s="96">
        <f t="shared" si="24"/>
        <v>280.29733857146795</v>
      </c>
    </row>
    <row r="37" spans="1:39" ht="12.75">
      <c r="A37" s="87">
        <f>A36+'Fig. and Boost &amp; De-Orbit'!$B$10</f>
        <v>430</v>
      </c>
      <c r="B37" s="79">
        <f>'Density &amp; Scale Height'!F29</f>
        <v>5.568771737359544E-13</v>
      </c>
      <c r="C37" s="100">
        <f t="shared" si="5"/>
        <v>1.5529264051183853</v>
      </c>
      <c r="D37" s="82">
        <f t="shared" si="6"/>
        <v>5640.962746932101</v>
      </c>
      <c r="E37" s="105">
        <f t="shared" si="7"/>
        <v>7651.643967408343</v>
      </c>
      <c r="F37" s="84">
        <f t="shared" si="0"/>
        <v>0.0009113649125540343</v>
      </c>
      <c r="G37" s="96">
        <f t="shared" si="8"/>
        <v>5.14097552057834</v>
      </c>
      <c r="H37" s="48"/>
      <c r="I37" s="87">
        <f>I36+'Fig. and Boost &amp; De-Orbit'!$B$10</f>
        <v>430</v>
      </c>
      <c r="J37" s="79">
        <f>'Density &amp; Scale Height'!V29</f>
        <v>5.432172754889131E-12</v>
      </c>
      <c r="K37" s="100">
        <f t="shared" si="9"/>
        <v>1.5529264051183853</v>
      </c>
      <c r="L37" s="82">
        <f t="shared" si="10"/>
        <v>5640.962746932101</v>
      </c>
      <c r="M37" s="98">
        <f t="shared" si="11"/>
        <v>7651.643967408343</v>
      </c>
      <c r="N37" s="84">
        <f t="shared" si="1"/>
        <v>0.008890096202947137</v>
      </c>
      <c r="O37" s="96">
        <f t="shared" si="12"/>
        <v>50.14870149746732</v>
      </c>
      <c r="Q37" s="87">
        <f>Q36+'Fig. and Boost &amp; De-Orbit'!$B$10</f>
        <v>430</v>
      </c>
      <c r="R37" s="79">
        <f>'Density &amp; Scale Height'!F29</f>
        <v>5.568771737359544E-13</v>
      </c>
      <c r="S37" s="100">
        <f t="shared" si="13"/>
        <v>1.5529264051183853</v>
      </c>
      <c r="T37" s="82">
        <f t="shared" si="14"/>
        <v>22563.850987728405</v>
      </c>
      <c r="U37" s="105">
        <f t="shared" si="15"/>
        <v>7651.643967408343</v>
      </c>
      <c r="V37" s="84">
        <f t="shared" si="2"/>
        <v>0.0009113649125540343</v>
      </c>
      <c r="W37" s="96">
        <f t="shared" si="16"/>
        <v>20.56390208231336</v>
      </c>
      <c r="Y37" s="87">
        <f>Y36+'Fig. and Boost &amp; De-Orbit'!$B$10</f>
        <v>430</v>
      </c>
      <c r="Z37" s="79">
        <f>'Density &amp; Scale Height'!V29</f>
        <v>5.432172754889131E-12</v>
      </c>
      <c r="AA37" s="100">
        <f t="shared" si="17"/>
        <v>1.5529264051183853</v>
      </c>
      <c r="AB37" s="82">
        <f t="shared" si="18"/>
        <v>22563.850987728405</v>
      </c>
      <c r="AC37" s="105">
        <f t="shared" si="19"/>
        <v>7651.643967408343</v>
      </c>
      <c r="AD37" s="84">
        <f t="shared" si="3"/>
        <v>0.008890096202947137</v>
      </c>
      <c r="AE37" s="96">
        <f t="shared" si="20"/>
        <v>200.5948059898693</v>
      </c>
      <c r="AG37" s="87">
        <f>AG36+'Fig. and Boost &amp; De-Orbit'!$B$10</f>
        <v>430</v>
      </c>
      <c r="AH37" s="79">
        <f>'Density &amp; Scale Height'!N29</f>
        <v>1.962141699557913E-12</v>
      </c>
      <c r="AI37" s="100">
        <f t="shared" si="21"/>
        <v>1.5529264051183853</v>
      </c>
      <c r="AJ37" s="82">
        <f t="shared" si="22"/>
        <v>73332.51571011731</v>
      </c>
      <c r="AK37" s="105">
        <f t="shared" si="23"/>
        <v>7651.643967408343</v>
      </c>
      <c r="AL37" s="84">
        <f t="shared" si="4"/>
        <v>0.003211169684760893</v>
      </c>
      <c r="AM37" s="96">
        <f t="shared" si="24"/>
        <v>235.48315135558065</v>
      </c>
    </row>
    <row r="38" spans="1:39" ht="12.75">
      <c r="A38" s="87">
        <f>A37+'Fig. and Boost &amp; De-Orbit'!$B$10</f>
        <v>440</v>
      </c>
      <c r="B38" s="79">
        <f>'Density &amp; Scale Height'!F30</f>
        <v>4.5249948220358616E-13</v>
      </c>
      <c r="C38" s="100">
        <f t="shared" si="5"/>
        <v>1.5563491401559457</v>
      </c>
      <c r="D38" s="82">
        <f t="shared" si="6"/>
        <v>5628.5570981343235</v>
      </c>
      <c r="E38" s="105">
        <f t="shared" si="7"/>
        <v>7646.030665638941</v>
      </c>
      <c r="F38" s="84">
        <f t="shared" si="0"/>
        <v>0.000741087849321428</v>
      </c>
      <c r="G38" s="96">
        <f t="shared" si="8"/>
        <v>4.171255274639224</v>
      </c>
      <c r="H38" s="48"/>
      <c r="I38" s="87">
        <f>I37+'Fig. and Boost &amp; De-Orbit'!$B$10</f>
        <v>440</v>
      </c>
      <c r="J38" s="79">
        <f>'Density &amp; Scale Height'!V30</f>
        <v>4.69268071827193E-12</v>
      </c>
      <c r="K38" s="100">
        <f t="shared" si="9"/>
        <v>1.5563491401559457</v>
      </c>
      <c r="L38" s="82">
        <f t="shared" si="10"/>
        <v>5628.5570981343235</v>
      </c>
      <c r="M38" s="98">
        <f t="shared" si="11"/>
        <v>7646.030665638941</v>
      </c>
      <c r="N38" s="84">
        <f t="shared" si="1"/>
        <v>0.007685508597978056</v>
      </c>
      <c r="O38" s="96">
        <f t="shared" si="12"/>
        <v>43.25832397192176</v>
      </c>
      <c r="Q38" s="87">
        <f>Q37+'Fig. and Boost &amp; De-Orbit'!$B$10</f>
        <v>440</v>
      </c>
      <c r="R38" s="79">
        <f>'Density &amp; Scale Height'!F30</f>
        <v>4.5249948220358616E-13</v>
      </c>
      <c r="S38" s="100">
        <f t="shared" si="13"/>
        <v>1.5563491401559457</v>
      </c>
      <c r="T38" s="82">
        <f t="shared" si="14"/>
        <v>22514.228392537294</v>
      </c>
      <c r="U38" s="105">
        <f t="shared" si="15"/>
        <v>7646.030665638941</v>
      </c>
      <c r="V38" s="84">
        <f t="shared" si="2"/>
        <v>0.000741087849321428</v>
      </c>
      <c r="W38" s="96">
        <f t="shared" si="16"/>
        <v>16.685021098556895</v>
      </c>
      <c r="Y38" s="87">
        <f>Y37+'Fig. and Boost &amp; De-Orbit'!$B$10</f>
        <v>440</v>
      </c>
      <c r="Z38" s="79">
        <f>'Density &amp; Scale Height'!V30</f>
        <v>4.69268071827193E-12</v>
      </c>
      <c r="AA38" s="100">
        <f t="shared" si="17"/>
        <v>1.5563491401559457</v>
      </c>
      <c r="AB38" s="82">
        <f t="shared" si="18"/>
        <v>22514.228392537294</v>
      </c>
      <c r="AC38" s="105">
        <f t="shared" si="19"/>
        <v>7646.030665638941</v>
      </c>
      <c r="AD38" s="84">
        <f t="shared" si="3"/>
        <v>0.007685508597978056</v>
      </c>
      <c r="AE38" s="96">
        <f t="shared" si="20"/>
        <v>173.03329588768705</v>
      </c>
      <c r="AG38" s="87">
        <f>AG37+'Fig. and Boost &amp; De-Orbit'!$B$10</f>
        <v>440</v>
      </c>
      <c r="AH38" s="79">
        <f>'Density &amp; Scale Height'!N30</f>
        <v>1.6508575737775817E-12</v>
      </c>
      <c r="AI38" s="100">
        <f t="shared" si="21"/>
        <v>1.5563491401559457</v>
      </c>
      <c r="AJ38" s="82">
        <f t="shared" si="22"/>
        <v>73171.2422757462</v>
      </c>
      <c r="AK38" s="105">
        <f t="shared" si="23"/>
        <v>7646.030665638941</v>
      </c>
      <c r="AL38" s="84">
        <f t="shared" si="4"/>
        <v>0.0027037168814623737</v>
      </c>
      <c r="AM38" s="96">
        <f t="shared" si="24"/>
        <v>197.83432297850834</v>
      </c>
    </row>
    <row r="39" spans="1:39" ht="12.75">
      <c r="A39" s="87">
        <f>A38+'Fig. and Boost &amp; De-Orbit'!$B$10</f>
        <v>450</v>
      </c>
      <c r="B39" s="79">
        <f>'Density &amp; Scale Height'!F31</f>
        <v>3.6768571428571196E-13</v>
      </c>
      <c r="C39" s="100">
        <f t="shared" si="5"/>
        <v>1.5597743861370954</v>
      </c>
      <c r="D39" s="82">
        <f t="shared" si="6"/>
        <v>5616.196853760904</v>
      </c>
      <c r="E39" s="105">
        <f t="shared" si="7"/>
        <v>7640.429699648649</v>
      </c>
      <c r="F39" s="84">
        <f t="shared" si="0"/>
        <v>0.0006026242640364813</v>
      </c>
      <c r="G39" s="96">
        <f t="shared" si="8"/>
        <v>3.3844564956816665</v>
      </c>
      <c r="H39" s="48"/>
      <c r="I39" s="87">
        <f>I38+'Fig. and Boost &amp; De-Orbit'!$B$10</f>
        <v>450</v>
      </c>
      <c r="J39" s="79">
        <f>'Density &amp; Scale Height'!V31</f>
        <v>4.053857142857123E-12</v>
      </c>
      <c r="K39" s="100">
        <f t="shared" si="9"/>
        <v>1.5597743861370954</v>
      </c>
      <c r="L39" s="82">
        <f t="shared" si="10"/>
        <v>5616.196853760904</v>
      </c>
      <c r="M39" s="98">
        <f t="shared" si="11"/>
        <v>7640.429699648649</v>
      </c>
      <c r="N39" s="84">
        <f t="shared" si="1"/>
        <v>0.006644132698952232</v>
      </c>
      <c r="O39" s="96">
        <f t="shared" si="12"/>
        <v>37.31475715982546</v>
      </c>
      <c r="Q39" s="87">
        <f>Q38+'Fig. and Boost &amp; De-Orbit'!$B$10</f>
        <v>450</v>
      </c>
      <c r="R39" s="79">
        <f>'Density &amp; Scale Height'!F31</f>
        <v>3.6768571428571196E-13</v>
      </c>
      <c r="S39" s="100">
        <f t="shared" si="13"/>
        <v>1.5597743861370954</v>
      </c>
      <c r="T39" s="82">
        <f t="shared" si="14"/>
        <v>22464.787415043615</v>
      </c>
      <c r="U39" s="105">
        <f t="shared" si="15"/>
        <v>7640.429699648649</v>
      </c>
      <c r="V39" s="84">
        <f t="shared" si="2"/>
        <v>0.0006026242640364813</v>
      </c>
      <c r="W39" s="96">
        <f t="shared" si="16"/>
        <v>13.537825982726666</v>
      </c>
      <c r="Y39" s="87">
        <f>Y38+'Fig. and Boost &amp; De-Orbit'!$B$10</f>
        <v>450</v>
      </c>
      <c r="Z39" s="79">
        <f>'Density &amp; Scale Height'!V31</f>
        <v>4.053857142857123E-12</v>
      </c>
      <c r="AA39" s="100">
        <f t="shared" si="17"/>
        <v>1.5597743861370954</v>
      </c>
      <c r="AB39" s="82">
        <f t="shared" si="18"/>
        <v>22464.787415043615</v>
      </c>
      <c r="AC39" s="105">
        <f t="shared" si="19"/>
        <v>7640.429699648649</v>
      </c>
      <c r="AD39" s="84">
        <f t="shared" si="3"/>
        <v>0.006644132698952232</v>
      </c>
      <c r="AE39" s="96">
        <f t="shared" si="20"/>
        <v>149.25902863930185</v>
      </c>
      <c r="AG39" s="87">
        <f>AG38+'Fig. and Boost &amp; De-Orbit'!$B$10</f>
        <v>450</v>
      </c>
      <c r="AH39" s="79">
        <f>'Density &amp; Scale Height'!N31</f>
        <v>1.3889571428571362E-12</v>
      </c>
      <c r="AI39" s="100">
        <f t="shared" si="21"/>
        <v>1.5597743861370954</v>
      </c>
      <c r="AJ39" s="82">
        <f t="shared" si="22"/>
        <v>73010.55909889175</v>
      </c>
      <c r="AK39" s="105">
        <f t="shared" si="23"/>
        <v>7640.429699648649</v>
      </c>
      <c r="AL39" s="84">
        <f t="shared" si="4"/>
        <v>0.0022764530779188384</v>
      </c>
      <c r="AM39" s="96">
        <f t="shared" si="24"/>
        <v>166.20511198124737</v>
      </c>
    </row>
    <row r="40" spans="1:39" ht="12.75">
      <c r="A40" s="87">
        <f>A39+'Fig. and Boost &amp; De-Orbit'!$B$10</f>
        <v>460</v>
      </c>
      <c r="B40" s="79">
        <f>'Density &amp; Scale Height'!F32</f>
        <v>3.0312151388651575E-13</v>
      </c>
      <c r="C40" s="100">
        <f t="shared" si="5"/>
        <v>1.5632021412224848</v>
      </c>
      <c r="D40" s="82">
        <f t="shared" si="6"/>
        <v>5603.881781500977</v>
      </c>
      <c r="E40" s="105">
        <f t="shared" si="7"/>
        <v>7634.841024321763</v>
      </c>
      <c r="F40" s="84">
        <f t="shared" si="0"/>
        <v>0.0004971694158720073</v>
      </c>
      <c r="G40" s="96">
        <f t="shared" si="8"/>
        <v>2.7860786319246245</v>
      </c>
      <c r="H40" s="48"/>
      <c r="I40" s="87">
        <f>I39+'Fig. and Boost &amp; De-Orbit'!$B$10</f>
        <v>460</v>
      </c>
      <c r="J40" s="79">
        <f>'Density &amp; Scale Height'!V32</f>
        <v>3.5314143084176345E-12</v>
      </c>
      <c r="K40" s="100">
        <f t="shared" si="9"/>
        <v>1.5632021412224848</v>
      </c>
      <c r="L40" s="82">
        <f t="shared" si="10"/>
        <v>5603.881781500977</v>
      </c>
      <c r="M40" s="98">
        <f t="shared" si="11"/>
        <v>7634.841024321763</v>
      </c>
      <c r="N40" s="84">
        <f t="shared" si="1"/>
        <v>0.0057921035244478105</v>
      </c>
      <c r="O40" s="96">
        <f t="shared" si="12"/>
        <v>32.458263417220685</v>
      </c>
      <c r="Q40" s="87">
        <f>Q39+'Fig. and Boost &amp; De-Orbit'!$B$10</f>
        <v>460</v>
      </c>
      <c r="R40" s="79">
        <f>'Density &amp; Scale Height'!F32</f>
        <v>3.0312151388651575E-13</v>
      </c>
      <c r="S40" s="100">
        <f t="shared" si="13"/>
        <v>1.5632021412224848</v>
      </c>
      <c r="T40" s="82">
        <f t="shared" si="14"/>
        <v>22415.527126003908</v>
      </c>
      <c r="U40" s="105">
        <f t="shared" si="15"/>
        <v>7634.841024321763</v>
      </c>
      <c r="V40" s="84">
        <f t="shared" si="2"/>
        <v>0.0004971694158720073</v>
      </c>
      <c r="W40" s="96">
        <f t="shared" si="16"/>
        <v>11.144314527698498</v>
      </c>
      <c r="Y40" s="87">
        <f>Y39+'Fig. and Boost &amp; De-Orbit'!$B$10</f>
        <v>460</v>
      </c>
      <c r="Z40" s="79">
        <f>'Density &amp; Scale Height'!V32</f>
        <v>3.5314143084176345E-12</v>
      </c>
      <c r="AA40" s="100">
        <f t="shared" si="17"/>
        <v>1.5632021412224848</v>
      </c>
      <c r="AB40" s="82">
        <f t="shared" si="18"/>
        <v>22415.527126003908</v>
      </c>
      <c r="AC40" s="105">
        <f t="shared" si="19"/>
        <v>7634.841024321763</v>
      </c>
      <c r="AD40" s="84">
        <f t="shared" si="3"/>
        <v>0.0057921035244478105</v>
      </c>
      <c r="AE40" s="96">
        <f t="shared" si="20"/>
        <v>129.83305366888274</v>
      </c>
      <c r="AG40" s="87">
        <f>AG39+'Fig. and Boost &amp; De-Orbit'!$B$10</f>
        <v>460</v>
      </c>
      <c r="AH40" s="79">
        <f>'Density &amp; Scale Height'!N32</f>
        <v>1.1802641455967444E-12</v>
      </c>
      <c r="AI40" s="100">
        <f t="shared" si="21"/>
        <v>1.5632021412224848</v>
      </c>
      <c r="AJ40" s="82">
        <f t="shared" si="22"/>
        <v>72850.4631595127</v>
      </c>
      <c r="AK40" s="105">
        <f t="shared" si="23"/>
        <v>7634.841024321763</v>
      </c>
      <c r="AL40" s="84">
        <f t="shared" si="4"/>
        <v>0.0019358284020074311</v>
      </c>
      <c r="AM40" s="96">
        <f t="shared" si="24"/>
        <v>141.0259956835807</v>
      </c>
    </row>
    <row r="41" spans="1:39" ht="12.75">
      <c r="A41" s="87">
        <f>A40+'Fig. and Boost &amp; De-Orbit'!$B$10</f>
        <v>470</v>
      </c>
      <c r="B41" s="79">
        <f>'Density &amp; Scale Height'!F33</f>
        <v>2.498945393060752E-13</v>
      </c>
      <c r="C41" s="100">
        <f t="shared" si="5"/>
        <v>1.5666324035768013</v>
      </c>
      <c r="D41" s="82">
        <f t="shared" si="6"/>
        <v>5591.6116505696655</v>
      </c>
      <c r="E41" s="105">
        <f t="shared" si="7"/>
        <v>7629.264594773239</v>
      </c>
      <c r="F41" s="84">
        <f t="shared" si="0"/>
        <v>0.0004101679579229359</v>
      </c>
      <c r="G41" s="96">
        <f t="shared" si="8"/>
        <v>2.293499932212257</v>
      </c>
      <c r="H41" s="48"/>
      <c r="I41" s="87">
        <f>I40+'Fig. and Boost &amp; De-Orbit'!$B$10</f>
        <v>470</v>
      </c>
      <c r="J41" s="79">
        <f>'Density &amp; Scale Height'!V33</f>
        <v>3.07630155139296E-12</v>
      </c>
      <c r="K41" s="100">
        <f t="shared" si="9"/>
        <v>1.5666324035768013</v>
      </c>
      <c r="L41" s="82">
        <f t="shared" si="10"/>
        <v>5591.6116505696655</v>
      </c>
      <c r="M41" s="98">
        <f t="shared" si="11"/>
        <v>7629.264594773239</v>
      </c>
      <c r="N41" s="84">
        <f t="shared" si="1"/>
        <v>0.005049331325101645</v>
      </c>
      <c r="O41" s="96">
        <f t="shared" si="12"/>
        <v>28.233899865024725</v>
      </c>
      <c r="Q41" s="87">
        <f>Q40+'Fig. and Boost &amp; De-Orbit'!$B$10</f>
        <v>470</v>
      </c>
      <c r="R41" s="79">
        <f>'Density &amp; Scale Height'!F33</f>
        <v>2.498945393060752E-13</v>
      </c>
      <c r="S41" s="100">
        <f t="shared" si="13"/>
        <v>1.5666324035768013</v>
      </c>
      <c r="T41" s="82">
        <f t="shared" si="14"/>
        <v>22366.446602278662</v>
      </c>
      <c r="U41" s="105">
        <f t="shared" si="15"/>
        <v>7629.264594773239</v>
      </c>
      <c r="V41" s="84">
        <f t="shared" si="2"/>
        <v>0.0004101679579229359</v>
      </c>
      <c r="W41" s="96">
        <f t="shared" si="16"/>
        <v>9.173999728849028</v>
      </c>
      <c r="Y41" s="87">
        <f>Y40+'Fig. and Boost &amp; De-Orbit'!$B$10</f>
        <v>470</v>
      </c>
      <c r="Z41" s="79">
        <f>'Density &amp; Scale Height'!V33</f>
        <v>3.07630155139296E-12</v>
      </c>
      <c r="AA41" s="100">
        <f t="shared" si="17"/>
        <v>1.5666324035768013</v>
      </c>
      <c r="AB41" s="82">
        <f t="shared" si="18"/>
        <v>22366.446602278662</v>
      </c>
      <c r="AC41" s="105">
        <f t="shared" si="19"/>
        <v>7629.264594773239</v>
      </c>
      <c r="AD41" s="84">
        <f t="shared" si="3"/>
        <v>0.005049331325101645</v>
      </c>
      <c r="AE41" s="96">
        <f t="shared" si="20"/>
        <v>112.9355994600989</v>
      </c>
      <c r="AG41" s="87">
        <f>AG40+'Fig. and Boost &amp; De-Orbit'!$B$10</f>
        <v>470</v>
      </c>
      <c r="AH41" s="79">
        <f>'Density &amp; Scale Height'!N33</f>
        <v>1.0029275997067211E-12</v>
      </c>
      <c r="AI41" s="100">
        <f t="shared" si="21"/>
        <v>1.5666324035768013</v>
      </c>
      <c r="AJ41" s="82">
        <f t="shared" si="22"/>
        <v>72690.95145740565</v>
      </c>
      <c r="AK41" s="105">
        <f t="shared" si="23"/>
        <v>7629.264594773239</v>
      </c>
      <c r="AL41" s="84">
        <f t="shared" si="4"/>
        <v>0.0016461694867706005</v>
      </c>
      <c r="AM41" s="96">
        <f t="shared" si="24"/>
        <v>119.6616262535041</v>
      </c>
    </row>
    <row r="42" spans="1:39" ht="12.75">
      <c r="A42" s="87">
        <f>A41+'Fig. and Boost &amp; De-Orbit'!$B$10</f>
        <v>480</v>
      </c>
      <c r="B42" s="79">
        <f>'Density &amp; Scale Height'!F34</f>
        <v>2.060140171983145E-13</v>
      </c>
      <c r="C42" s="100">
        <f t="shared" si="5"/>
        <v>1.5700651713687546</v>
      </c>
      <c r="D42" s="82">
        <f t="shared" si="6"/>
        <v>5579.386231695841</v>
      </c>
      <c r="E42" s="105">
        <f t="shared" si="7"/>
        <v>7623.700366347189</v>
      </c>
      <c r="F42" s="84">
        <f t="shared" si="0"/>
        <v>0.00033839083613375744</v>
      </c>
      <c r="G42" s="96">
        <f t="shared" si="8"/>
        <v>1.8880131720567297</v>
      </c>
      <c r="H42" s="48"/>
      <c r="I42" s="87">
        <f>I41+'Fig. and Boost &amp; De-Orbit'!$B$10</f>
        <v>480</v>
      </c>
      <c r="J42" s="79">
        <f>'Density &amp; Scale Height'!V34</f>
        <v>2.6798416749189607E-12</v>
      </c>
      <c r="K42" s="100">
        <f t="shared" si="9"/>
        <v>1.5700651713687546</v>
      </c>
      <c r="L42" s="82">
        <f t="shared" si="10"/>
        <v>5579.386231695841</v>
      </c>
      <c r="M42" s="98">
        <f t="shared" si="11"/>
        <v>7623.700366347189</v>
      </c>
      <c r="N42" s="84">
        <f t="shared" si="1"/>
        <v>0.004401806621774547</v>
      </c>
      <c r="O42" s="96">
        <f t="shared" si="12"/>
        <v>24.55937926011649</v>
      </c>
      <c r="Q42" s="87">
        <f>Q41+'Fig. and Boost &amp; De-Orbit'!$B$10</f>
        <v>480</v>
      </c>
      <c r="R42" s="79">
        <f>'Density &amp; Scale Height'!F34</f>
        <v>2.060140171983145E-13</v>
      </c>
      <c r="S42" s="100">
        <f t="shared" si="13"/>
        <v>1.5700651713687546</v>
      </c>
      <c r="T42" s="82">
        <f t="shared" si="14"/>
        <v>22317.544926783365</v>
      </c>
      <c r="U42" s="105">
        <f t="shared" si="15"/>
        <v>7623.700366347189</v>
      </c>
      <c r="V42" s="84">
        <f t="shared" si="2"/>
        <v>0.00033839083613375744</v>
      </c>
      <c r="W42" s="96">
        <f t="shared" si="16"/>
        <v>7.552052688226919</v>
      </c>
      <c r="Y42" s="87">
        <f>Y41+'Fig. and Boost &amp; De-Orbit'!$B$10</f>
        <v>480</v>
      </c>
      <c r="Z42" s="79">
        <f>'Density &amp; Scale Height'!V34</f>
        <v>2.6798416749189607E-12</v>
      </c>
      <c r="AA42" s="100">
        <f t="shared" si="17"/>
        <v>1.5700651713687546</v>
      </c>
      <c r="AB42" s="82">
        <f t="shared" si="18"/>
        <v>22317.544926783365</v>
      </c>
      <c r="AC42" s="105">
        <f t="shared" si="19"/>
        <v>7623.700366347189</v>
      </c>
      <c r="AD42" s="84">
        <f t="shared" si="3"/>
        <v>0.004401806621774547</v>
      </c>
      <c r="AE42" s="96">
        <f t="shared" si="20"/>
        <v>98.23751704046596</v>
      </c>
      <c r="AG42" s="87">
        <f>AG41+'Fig. and Boost &amp; De-Orbit'!$B$10</f>
        <v>480</v>
      </c>
      <c r="AH42" s="79">
        <f>'Density &amp; Scale Height'!N34</f>
        <v>8.522361490062193E-13</v>
      </c>
      <c r="AI42" s="100">
        <f t="shared" si="21"/>
        <v>1.5700651713687546</v>
      </c>
      <c r="AJ42" s="82">
        <f t="shared" si="22"/>
        <v>72532.02101204592</v>
      </c>
      <c r="AK42" s="105">
        <f t="shared" si="23"/>
        <v>7623.700366347189</v>
      </c>
      <c r="AL42" s="84">
        <f t="shared" si="4"/>
        <v>0.0013998508789235316</v>
      </c>
      <c r="AM42" s="96">
        <f t="shared" si="24"/>
        <v>101.53401336381255</v>
      </c>
    </row>
    <row r="43" spans="1:39" ht="12.75">
      <c r="A43" s="87">
        <f>A42+'Fig. and Boost &amp; De-Orbit'!$B$10</f>
        <v>490</v>
      </c>
      <c r="B43" s="79">
        <f>'Density &amp; Scale Height'!F35</f>
        <v>1.6983874637694202E-13</v>
      </c>
      <c r="C43" s="100">
        <f t="shared" si="5"/>
        <v>1.5735004427710595</v>
      </c>
      <c r="D43" s="82">
        <f t="shared" si="6"/>
        <v>5567.205297110017</v>
      </c>
      <c r="E43" s="105">
        <f t="shared" si="7"/>
        <v>7618.14829461537</v>
      </c>
      <c r="F43" s="84">
        <f t="shared" si="0"/>
        <v>0.00027917401649279366</v>
      </c>
      <c r="G43" s="96">
        <f t="shared" si="8"/>
        <v>1.5542190634341602</v>
      </c>
      <c r="H43" s="48"/>
      <c r="I43" s="87">
        <f>I42+'Fig. and Boost &amp; De-Orbit'!$B$10</f>
        <v>490</v>
      </c>
      <c r="J43" s="79">
        <f>'Density &amp; Scale Height'!V35</f>
        <v>2.334475760147979E-12</v>
      </c>
      <c r="K43" s="100">
        <f t="shared" si="9"/>
        <v>1.5735004427710595</v>
      </c>
      <c r="L43" s="82">
        <f t="shared" si="10"/>
        <v>5567.205297110017</v>
      </c>
      <c r="M43" s="98">
        <f t="shared" si="11"/>
        <v>7618.14829461537</v>
      </c>
      <c r="N43" s="84">
        <f t="shared" si="1"/>
        <v>0.0038373162088651616</v>
      </c>
      <c r="O43" s="96">
        <f t="shared" si="12"/>
        <v>21.363127124680258</v>
      </c>
      <c r="Q43" s="87">
        <f>Q42+'Fig. and Boost &amp; De-Orbit'!$B$10</f>
        <v>490</v>
      </c>
      <c r="R43" s="79">
        <f>'Density &amp; Scale Height'!F35</f>
        <v>1.6983874637694202E-13</v>
      </c>
      <c r="S43" s="100">
        <f t="shared" si="13"/>
        <v>1.5735004427710595</v>
      </c>
      <c r="T43" s="82">
        <f t="shared" si="14"/>
        <v>22268.82118844007</v>
      </c>
      <c r="U43" s="105">
        <f t="shared" si="15"/>
        <v>7618.14829461537</v>
      </c>
      <c r="V43" s="84">
        <f t="shared" si="2"/>
        <v>0.00027917401649279366</v>
      </c>
      <c r="W43" s="96">
        <f t="shared" si="16"/>
        <v>6.216876253736641</v>
      </c>
      <c r="Y43" s="87">
        <f>Y42+'Fig. and Boost &amp; De-Orbit'!$B$10</f>
        <v>490</v>
      </c>
      <c r="Z43" s="79">
        <f>'Density &amp; Scale Height'!V35</f>
        <v>2.334475760147979E-12</v>
      </c>
      <c r="AA43" s="100">
        <f t="shared" si="17"/>
        <v>1.5735004427710595</v>
      </c>
      <c r="AB43" s="82">
        <f t="shared" si="18"/>
        <v>22268.82118844007</v>
      </c>
      <c r="AC43" s="105">
        <f t="shared" si="19"/>
        <v>7618.14829461537</v>
      </c>
      <c r="AD43" s="84">
        <f t="shared" si="3"/>
        <v>0.0038373162088651616</v>
      </c>
      <c r="AE43" s="96">
        <f t="shared" si="20"/>
        <v>85.45250849872103</v>
      </c>
      <c r="AG43" s="87">
        <f>AG42+'Fig. and Boost &amp; De-Orbit'!$B$10</f>
        <v>490</v>
      </c>
      <c r="AH43" s="79">
        <f>'Density &amp; Scale Height'!N35</f>
        <v>7.241863259973522E-13</v>
      </c>
      <c r="AI43" s="100">
        <f t="shared" si="21"/>
        <v>1.5735004427710595</v>
      </c>
      <c r="AJ43" s="82">
        <f t="shared" si="22"/>
        <v>72373.66886243022</v>
      </c>
      <c r="AK43" s="105">
        <f t="shared" si="23"/>
        <v>7618.14829461537</v>
      </c>
      <c r="AL43" s="84">
        <f t="shared" si="4"/>
        <v>0.0011903879982082131</v>
      </c>
      <c r="AM43" s="96">
        <f t="shared" si="24"/>
        <v>86.15274680013239</v>
      </c>
    </row>
    <row r="44" spans="1:39" ht="12.75">
      <c r="A44" s="87">
        <f>A43+'Fig. and Boost &amp; De-Orbit'!$B$10</f>
        <v>500</v>
      </c>
      <c r="B44" s="79">
        <f>'Density &amp; Scale Height'!F36</f>
        <v>1.400157142857138E-13</v>
      </c>
      <c r="C44" s="100">
        <f t="shared" si="5"/>
        <v>1.576938215960425</v>
      </c>
      <c r="D44" s="82">
        <f t="shared" si="6"/>
        <v>5555.068620532335</v>
      </c>
      <c r="E44" s="105">
        <f t="shared" si="7"/>
        <v>7612.608335375701</v>
      </c>
      <c r="F44" s="84">
        <f t="shared" si="0"/>
        <v>0.00023031962024543893</v>
      </c>
      <c r="G44" s="96">
        <f t="shared" si="8"/>
        <v>1.2794412951183618</v>
      </c>
      <c r="H44" s="48"/>
      <c r="I44" s="87">
        <f>I43+'Fig. and Boost &amp; De-Orbit'!$B$10</f>
        <v>500</v>
      </c>
      <c r="J44" s="79">
        <f>'Density &amp; Scale Height'!V36</f>
        <v>2.0336190476190376E-12</v>
      </c>
      <c r="K44" s="100">
        <f t="shared" si="9"/>
        <v>1.576938215960425</v>
      </c>
      <c r="L44" s="82">
        <f t="shared" si="10"/>
        <v>5555.068620532335</v>
      </c>
      <c r="M44" s="98">
        <f t="shared" si="11"/>
        <v>7612.608335375701</v>
      </c>
      <c r="N44" s="84">
        <f t="shared" si="1"/>
        <v>0.003345212851007098</v>
      </c>
      <c r="O44" s="96">
        <f t="shared" si="12"/>
        <v>18.58288693763104</v>
      </c>
      <c r="Q44" s="87">
        <f>Q43+'Fig. and Boost &amp; De-Orbit'!$B$10</f>
        <v>500</v>
      </c>
      <c r="R44" s="79">
        <f>'Density &amp; Scale Height'!F36</f>
        <v>1.400157142857138E-13</v>
      </c>
      <c r="S44" s="100">
        <f t="shared" si="13"/>
        <v>1.576938215960425</v>
      </c>
      <c r="T44" s="82">
        <f t="shared" si="14"/>
        <v>22220.27448212934</v>
      </c>
      <c r="U44" s="105">
        <f t="shared" si="15"/>
        <v>7612.608335375701</v>
      </c>
      <c r="V44" s="84">
        <f t="shared" si="2"/>
        <v>0.00023031962024543893</v>
      </c>
      <c r="W44" s="96">
        <f t="shared" si="16"/>
        <v>5.117765180473447</v>
      </c>
      <c r="Y44" s="87">
        <f>Y43+'Fig. and Boost &amp; De-Orbit'!$B$10</f>
        <v>500</v>
      </c>
      <c r="Z44" s="79">
        <f>'Density &amp; Scale Height'!V36</f>
        <v>2.0336190476190376E-12</v>
      </c>
      <c r="AA44" s="100">
        <f t="shared" si="17"/>
        <v>1.576938215960425</v>
      </c>
      <c r="AB44" s="82">
        <f t="shared" si="18"/>
        <v>22220.27448212934</v>
      </c>
      <c r="AC44" s="105">
        <f t="shared" si="19"/>
        <v>7612.608335375701</v>
      </c>
      <c r="AD44" s="84">
        <f t="shared" si="3"/>
        <v>0.003345212851007098</v>
      </c>
      <c r="AE44" s="96">
        <f t="shared" si="20"/>
        <v>74.33154775052417</v>
      </c>
      <c r="AG44" s="87">
        <f>AG43+'Fig. and Boost &amp; De-Orbit'!$B$10</f>
        <v>500</v>
      </c>
      <c r="AH44" s="79">
        <f>'Density &amp; Scale Height'!N36</f>
        <v>6.153761904761891E-13</v>
      </c>
      <c r="AI44" s="100">
        <f t="shared" si="21"/>
        <v>1.576938215960425</v>
      </c>
      <c r="AJ44" s="82">
        <f t="shared" si="22"/>
        <v>72215.89206692035</v>
      </c>
      <c r="AK44" s="105">
        <f t="shared" si="23"/>
        <v>7612.608335375701</v>
      </c>
      <c r="AL44" s="84">
        <f t="shared" si="4"/>
        <v>0.0010122664532449712</v>
      </c>
      <c r="AM44" s="96">
        <f t="shared" si="24"/>
        <v>73.10172493050312</v>
      </c>
    </row>
    <row r="45" spans="1:39" ht="12.75">
      <c r="A45" s="87">
        <f>A44+'Fig. and Boost &amp; De-Orbit'!$B$10</f>
        <v>510</v>
      </c>
      <c r="B45" s="79">
        <f>'Density &amp; Scale Height'!F37</f>
        <v>1.172418413531795E-13</v>
      </c>
      <c r="C45" s="100">
        <f t="shared" si="5"/>
        <v>1.5803784891175365</v>
      </c>
      <c r="D45" s="82">
        <f t="shared" si="6"/>
        <v>5542.975977160682</v>
      </c>
      <c r="E45" s="105">
        <f t="shared" si="7"/>
        <v>7607.080444650784</v>
      </c>
      <c r="F45" s="84">
        <f t="shared" si="0"/>
        <v>0.00019299775775475427</v>
      </c>
      <c r="G45" s="96">
        <f t="shared" si="8"/>
        <v>1.0697819348804798</v>
      </c>
      <c r="H45" s="48"/>
      <c r="I45" s="87">
        <f>I44+'Fig. and Boost &amp; De-Orbit'!$B$10</f>
        <v>510</v>
      </c>
      <c r="J45" s="79">
        <f>'Density &amp; Scale Height'!V37</f>
        <v>1.7834570058919714E-12</v>
      </c>
      <c r="K45" s="100">
        <f t="shared" si="9"/>
        <v>1.5803784891175365</v>
      </c>
      <c r="L45" s="82">
        <f t="shared" si="10"/>
        <v>5542.975977160682</v>
      </c>
      <c r="M45" s="98">
        <f t="shared" si="11"/>
        <v>7607.080444650784</v>
      </c>
      <c r="N45" s="84">
        <f t="shared" si="1"/>
        <v>0.0029358392807247013</v>
      </c>
      <c r="O45" s="96">
        <f t="shared" si="12"/>
        <v>16.273286605861717</v>
      </c>
      <c r="Q45" s="87">
        <f>Q44+'Fig. and Boost &amp; De-Orbit'!$B$10</f>
        <v>510</v>
      </c>
      <c r="R45" s="79">
        <f>'Density &amp; Scale Height'!F37</f>
        <v>1.172418413531795E-13</v>
      </c>
      <c r="S45" s="100">
        <f t="shared" si="13"/>
        <v>1.5803784891175365</v>
      </c>
      <c r="T45" s="82">
        <f t="shared" si="14"/>
        <v>22171.90390864273</v>
      </c>
      <c r="U45" s="105">
        <f t="shared" si="15"/>
        <v>7607.080444650784</v>
      </c>
      <c r="V45" s="84">
        <f t="shared" si="2"/>
        <v>0.00019299775775475427</v>
      </c>
      <c r="W45" s="96">
        <f t="shared" si="16"/>
        <v>4.279127739521919</v>
      </c>
      <c r="Y45" s="87">
        <f>Y44+'Fig. and Boost &amp; De-Orbit'!$B$10</f>
        <v>510</v>
      </c>
      <c r="Z45" s="79">
        <f>'Density &amp; Scale Height'!V37</f>
        <v>1.7834570058919714E-12</v>
      </c>
      <c r="AA45" s="100">
        <f t="shared" si="17"/>
        <v>1.5803784891175365</v>
      </c>
      <c r="AB45" s="82">
        <f t="shared" si="18"/>
        <v>22171.90390864273</v>
      </c>
      <c r="AC45" s="105">
        <f t="shared" si="19"/>
        <v>7607.080444650784</v>
      </c>
      <c r="AD45" s="84">
        <f t="shared" si="3"/>
        <v>0.0029358392807247013</v>
      </c>
      <c r="AE45" s="96">
        <f t="shared" si="20"/>
        <v>65.09314642344687</v>
      </c>
      <c r="AG45" s="87">
        <f>AG44+'Fig. and Boost &amp; De-Orbit'!$B$10</f>
        <v>510</v>
      </c>
      <c r="AH45" s="79">
        <f>'Density &amp; Scale Height'!N37</f>
        <v>5.273405861371985E-13</v>
      </c>
      <c r="AI45" s="100">
        <f t="shared" si="21"/>
        <v>1.5803784891175365</v>
      </c>
      <c r="AJ45" s="82">
        <f t="shared" si="22"/>
        <v>72058.68770308887</v>
      </c>
      <c r="AK45" s="105">
        <f t="shared" si="23"/>
        <v>7607.080444650784</v>
      </c>
      <c r="AL45" s="84">
        <f t="shared" si="4"/>
        <v>0.0008680821584076656</v>
      </c>
      <c r="AM45" s="96">
        <f t="shared" si="24"/>
        <v>62.5528611533213</v>
      </c>
    </row>
    <row r="46" spans="1:39" ht="12.75">
      <c r="A46" s="87">
        <f>A45+'Fig. and Boost &amp; De-Orbit'!$B$10</f>
        <v>520</v>
      </c>
      <c r="B46" s="79">
        <f>'Density &amp; Scale Height'!F38</f>
        <v>9.817219041453417E-14</v>
      </c>
      <c r="C46" s="100">
        <f t="shared" si="5"/>
        <v>1.5838212604270427</v>
      </c>
      <c r="D46" s="82">
        <f t="shared" si="6"/>
        <v>5530.9271436589115</v>
      </c>
      <c r="E46" s="105">
        <f t="shared" si="7"/>
        <v>7601.564578686431</v>
      </c>
      <c r="F46" s="84">
        <f aca="true" t="shared" si="25" ref="F46:F77">PI()*($A$10*$C$10/$B$10)*B46*((A46+$N$2)*1000)*E46</f>
        <v>0.00016172350061108065</v>
      </c>
      <c r="G46" s="96">
        <f t="shared" si="8"/>
        <v>0.8944808992973645</v>
      </c>
      <c r="H46" s="48"/>
      <c r="I46" s="87">
        <f>I45+'Fig. and Boost &amp; De-Orbit'!$B$10</f>
        <v>520</v>
      </c>
      <c r="J46" s="79">
        <f>'Density &amp; Scale Height'!V38</f>
        <v>1.564068204214129E-12</v>
      </c>
      <c r="K46" s="100">
        <f t="shared" si="9"/>
        <v>1.5838212604270427</v>
      </c>
      <c r="L46" s="82">
        <f t="shared" si="10"/>
        <v>5530.9271436589115</v>
      </c>
      <c r="M46" s="98">
        <f t="shared" si="11"/>
        <v>7601.564578686431</v>
      </c>
      <c r="N46" s="84">
        <f aca="true" t="shared" si="26" ref="N46:N77">PI()*($A$10*$C$10/$B$10)*J46*((I46+$N$2)*1000)*M46</f>
        <v>0.0025765604710654122</v>
      </c>
      <c r="O46" s="96">
        <f t="shared" si="12"/>
        <v>14.25076824669428</v>
      </c>
      <c r="Q46" s="87">
        <f>Q45+'Fig. and Boost &amp; De-Orbit'!$B$10</f>
        <v>520</v>
      </c>
      <c r="R46" s="79">
        <f>'Density &amp; Scale Height'!F38</f>
        <v>9.817219041453417E-14</v>
      </c>
      <c r="S46" s="100">
        <f t="shared" si="13"/>
        <v>1.5838212604270427</v>
      </c>
      <c r="T46" s="82">
        <f t="shared" si="14"/>
        <v>22123.708574635646</v>
      </c>
      <c r="U46" s="105">
        <f t="shared" si="15"/>
        <v>7601.564578686431</v>
      </c>
      <c r="V46" s="84">
        <f t="shared" si="2"/>
        <v>0.00016172350061108065</v>
      </c>
      <c r="W46" s="96">
        <f t="shared" si="16"/>
        <v>3.577923597189458</v>
      </c>
      <c r="Y46" s="87">
        <f>Y45+'Fig. and Boost &amp; De-Orbit'!$B$10</f>
        <v>520</v>
      </c>
      <c r="Z46" s="79">
        <f>'Density &amp; Scale Height'!V38</f>
        <v>1.564068204214129E-12</v>
      </c>
      <c r="AA46" s="100">
        <f t="shared" si="17"/>
        <v>1.5838212604270427</v>
      </c>
      <c r="AB46" s="82">
        <f t="shared" si="18"/>
        <v>22123.708574635646</v>
      </c>
      <c r="AC46" s="105">
        <f t="shared" si="19"/>
        <v>7601.564578686431</v>
      </c>
      <c r="AD46" s="84">
        <f t="shared" si="3"/>
        <v>0.0025765604710654122</v>
      </c>
      <c r="AE46" s="96">
        <f t="shared" si="20"/>
        <v>57.00307298677712</v>
      </c>
      <c r="AG46" s="87">
        <f>AG45+'Fig. and Boost &amp; De-Orbit'!$B$10</f>
        <v>520</v>
      </c>
      <c r="AH46" s="79">
        <f>'Density &amp; Scale Height'!N38</f>
        <v>4.518993391218703E-13</v>
      </c>
      <c r="AI46" s="100">
        <f t="shared" si="21"/>
        <v>1.5838212604270427</v>
      </c>
      <c r="AJ46" s="82">
        <f t="shared" si="22"/>
        <v>71902.05286756584</v>
      </c>
      <c r="AK46" s="105">
        <f t="shared" si="23"/>
        <v>7601.564578686431</v>
      </c>
      <c r="AL46" s="84">
        <f t="shared" si="4"/>
        <v>0.0007444342714370464</v>
      </c>
      <c r="AM46" s="96">
        <f t="shared" si="24"/>
        <v>53.52635234129437</v>
      </c>
    </row>
    <row r="47" spans="1:39" ht="12.75">
      <c r="A47" s="87">
        <f>A46+'Fig. and Boost &amp; De-Orbit'!$B$10</f>
        <v>530</v>
      </c>
      <c r="B47" s="79">
        <f>'Density &amp; Scale Height'!F39</f>
        <v>8.220426137589166E-14</v>
      </c>
      <c r="C47" s="100">
        <f t="shared" si="5"/>
        <v>1.5872665280775424</v>
      </c>
      <c r="D47" s="82">
        <f t="shared" si="6"/>
        <v>5518.921898145168</v>
      </c>
      <c r="E47" s="105">
        <f t="shared" si="7"/>
        <v>7596.060693950219</v>
      </c>
      <c r="F47" s="84">
        <f t="shared" si="25"/>
        <v>0.00013551692761553844</v>
      </c>
      <c r="G47" s="96">
        <f t="shared" si="8"/>
        <v>0.7479073393867487</v>
      </c>
      <c r="H47" s="48"/>
      <c r="I47" s="87">
        <f>I46+'Fig. and Boost &amp; De-Orbit'!$B$10</f>
        <v>530</v>
      </c>
      <c r="J47" s="79">
        <f>'Density &amp; Scale Height'!V39</f>
        <v>1.3716671270189224E-12</v>
      </c>
      <c r="K47" s="100">
        <f t="shared" si="9"/>
        <v>1.5872665280775424</v>
      </c>
      <c r="L47" s="82">
        <f t="shared" si="10"/>
        <v>5518.921898145168</v>
      </c>
      <c r="M47" s="98">
        <f t="shared" si="11"/>
        <v>7596.060693950219</v>
      </c>
      <c r="N47" s="84">
        <f t="shared" si="26"/>
        <v>0.002261246700032412</v>
      </c>
      <c r="O47" s="96">
        <f t="shared" si="12"/>
        <v>12.479643929917376</v>
      </c>
      <c r="Q47" s="87">
        <f>Q46+'Fig. and Boost &amp; De-Orbit'!$B$10</f>
        <v>530</v>
      </c>
      <c r="R47" s="79">
        <f>'Density &amp; Scale Height'!F39</f>
        <v>8.220426137589166E-14</v>
      </c>
      <c r="S47" s="100">
        <f t="shared" si="13"/>
        <v>1.5872665280775424</v>
      </c>
      <c r="T47" s="82">
        <f t="shared" si="14"/>
        <v>22075.68759258067</v>
      </c>
      <c r="U47" s="105">
        <f t="shared" si="15"/>
        <v>7596.060693950219</v>
      </c>
      <c r="V47" s="84">
        <f t="shared" si="2"/>
        <v>0.00013551692761553844</v>
      </c>
      <c r="W47" s="96">
        <f t="shared" si="16"/>
        <v>2.9916293575469948</v>
      </c>
      <c r="Y47" s="87">
        <f>Y46+'Fig. and Boost &amp; De-Orbit'!$B$10</f>
        <v>530</v>
      </c>
      <c r="Z47" s="79">
        <f>'Density &amp; Scale Height'!V39</f>
        <v>1.3716671270189224E-12</v>
      </c>
      <c r="AA47" s="100">
        <f t="shared" si="17"/>
        <v>1.5872665280775424</v>
      </c>
      <c r="AB47" s="82">
        <f t="shared" si="18"/>
        <v>22075.68759258067</v>
      </c>
      <c r="AC47" s="105">
        <f t="shared" si="19"/>
        <v>7596.060693950219</v>
      </c>
      <c r="AD47" s="84">
        <f t="shared" si="3"/>
        <v>0.002261246700032412</v>
      </c>
      <c r="AE47" s="96">
        <f t="shared" si="20"/>
        <v>49.918575719669505</v>
      </c>
      <c r="AG47" s="87">
        <f>AG46+'Fig. and Boost &amp; De-Orbit'!$B$10</f>
        <v>530</v>
      </c>
      <c r="AH47" s="79">
        <f>'Density &amp; Scale Height'!N39</f>
        <v>3.8725070299378206E-13</v>
      </c>
      <c r="AI47" s="100">
        <f t="shared" si="21"/>
        <v>1.5872665280775424</v>
      </c>
      <c r="AJ47" s="82">
        <f t="shared" si="22"/>
        <v>71745.98467588717</v>
      </c>
      <c r="AK47" s="105">
        <f t="shared" si="23"/>
        <v>7596.060693950219</v>
      </c>
      <c r="AL47" s="84">
        <f t="shared" si="4"/>
        <v>0.0006383978714522633</v>
      </c>
      <c r="AM47" s="96">
        <f t="shared" si="24"/>
        <v>45.80248390233307</v>
      </c>
    </row>
    <row r="48" spans="1:39" ht="12.75">
      <c r="A48" s="87">
        <f>A47+'Fig. and Boost &amp; De-Orbit'!$B$10</f>
        <v>540</v>
      </c>
      <c r="B48" s="79">
        <f>'Density &amp; Scale Height'!F40</f>
        <v>6.883355214773199E-14</v>
      </c>
      <c r="C48" s="100">
        <f t="shared" si="5"/>
        <v>1.5907142902615672</v>
      </c>
      <c r="D48" s="82">
        <f t="shared" si="6"/>
        <v>5506.960020180343</v>
      </c>
      <c r="E48" s="105">
        <f t="shared" si="7"/>
        <v>7590.568747130039</v>
      </c>
      <c r="F48" s="84">
        <f t="shared" si="25"/>
        <v>0.00011355689407918294</v>
      </c>
      <c r="G48" s="96">
        <f t="shared" si="8"/>
        <v>0.6253532757099144</v>
      </c>
      <c r="H48" s="48"/>
      <c r="I48" s="87">
        <f>I47+'Fig. and Boost &amp; De-Orbit'!$B$10</f>
        <v>540</v>
      </c>
      <c r="J48" s="79">
        <f>'Density &amp; Scale Height'!V40</f>
        <v>1.2029339272258203E-12</v>
      </c>
      <c r="K48" s="100">
        <f t="shared" si="9"/>
        <v>1.5907142902615672</v>
      </c>
      <c r="L48" s="82">
        <f t="shared" si="10"/>
        <v>5506.960020180343</v>
      </c>
      <c r="M48" s="98">
        <f t="shared" si="11"/>
        <v>7590.568747130039</v>
      </c>
      <c r="N48" s="84">
        <f t="shared" si="26"/>
        <v>0.0019845182515797126</v>
      </c>
      <c r="O48" s="96">
        <f t="shared" si="12"/>
        <v>10.928662670767674</v>
      </c>
      <c r="Q48" s="87">
        <f>Q47+'Fig. and Boost &amp; De-Orbit'!$B$10</f>
        <v>540</v>
      </c>
      <c r="R48" s="79">
        <f>'Density &amp; Scale Height'!F40</f>
        <v>6.883355214773199E-14</v>
      </c>
      <c r="S48" s="100">
        <f t="shared" si="13"/>
        <v>1.5907142902615672</v>
      </c>
      <c r="T48" s="82">
        <f t="shared" si="14"/>
        <v>22027.840080721373</v>
      </c>
      <c r="U48" s="105">
        <f t="shared" si="15"/>
        <v>7590.568747130039</v>
      </c>
      <c r="V48" s="84">
        <f t="shared" si="2"/>
        <v>0.00011355689407918294</v>
      </c>
      <c r="W48" s="96">
        <f t="shared" si="16"/>
        <v>2.5014131028396576</v>
      </c>
      <c r="Y48" s="87">
        <f>Y47+'Fig. and Boost &amp; De-Orbit'!$B$10</f>
        <v>540</v>
      </c>
      <c r="Z48" s="79">
        <f>'Density &amp; Scale Height'!V40</f>
        <v>1.2029339272258203E-12</v>
      </c>
      <c r="AA48" s="100">
        <f t="shared" si="17"/>
        <v>1.5907142902615672</v>
      </c>
      <c r="AB48" s="82">
        <f t="shared" si="18"/>
        <v>22027.840080721373</v>
      </c>
      <c r="AC48" s="105">
        <f t="shared" si="19"/>
        <v>7590.568747130039</v>
      </c>
      <c r="AD48" s="84">
        <f t="shared" si="3"/>
        <v>0.0019845182515797126</v>
      </c>
      <c r="AE48" s="96">
        <f t="shared" si="20"/>
        <v>43.714650683070694</v>
      </c>
      <c r="AG48" s="87">
        <f>AG47+'Fig. and Boost &amp; De-Orbit'!$B$10</f>
        <v>540</v>
      </c>
      <c r="AH48" s="79">
        <f>'Density &amp; Scale Height'!N40</f>
        <v>3.3185068882947643E-13</v>
      </c>
      <c r="AI48" s="100">
        <f t="shared" si="21"/>
        <v>1.5907142902615672</v>
      </c>
      <c r="AJ48" s="82">
        <f t="shared" si="22"/>
        <v>71590.48026234446</v>
      </c>
      <c r="AK48" s="105">
        <f t="shared" si="23"/>
        <v>7590.568747130039</v>
      </c>
      <c r="AL48" s="84">
        <f t="shared" si="4"/>
        <v>0.0005474646062233534</v>
      </c>
      <c r="AM48" s="96">
        <f t="shared" si="24"/>
        <v>39.19325408616516</v>
      </c>
    </row>
    <row r="49" spans="1:39" ht="12.75">
      <c r="A49" s="87">
        <f>A48+'Fig. and Boost &amp; De-Orbit'!$B$10</f>
        <v>550</v>
      </c>
      <c r="B49" s="79">
        <f>'Density &amp; Scale Height'!F41</f>
        <v>5.763761904761874E-14</v>
      </c>
      <c r="C49" s="100">
        <f t="shared" si="5"/>
        <v>1.5941645451755706</v>
      </c>
      <c r="D49" s="82">
        <f t="shared" si="6"/>
        <v>5495.041290756615</v>
      </c>
      <c r="E49" s="105">
        <f t="shared" si="7"/>
        <v>7585.08869513267</v>
      </c>
      <c r="F49" s="84">
        <f t="shared" si="25"/>
        <v>9.515530604339395E-05</v>
      </c>
      <c r="G49" s="96">
        <f t="shared" si="8"/>
        <v>0.5228823357430322</v>
      </c>
      <c r="H49" s="48"/>
      <c r="I49" s="87">
        <f>I48+'Fig. and Boost &amp; De-Orbit'!$B$10</f>
        <v>550</v>
      </c>
      <c r="J49" s="79">
        <f>'Density &amp; Scale Height'!V41</f>
        <v>1.0549571428571332E-12</v>
      </c>
      <c r="K49" s="100">
        <f t="shared" si="9"/>
        <v>1.5941645451755706</v>
      </c>
      <c r="L49" s="82">
        <f t="shared" si="10"/>
        <v>5495.041290756615</v>
      </c>
      <c r="M49" s="98">
        <f t="shared" si="11"/>
        <v>7585.08869513267</v>
      </c>
      <c r="N49" s="84">
        <f t="shared" si="26"/>
        <v>0.001741653653463715</v>
      </c>
      <c r="O49" s="96">
        <f t="shared" si="12"/>
        <v>9.570458739980227</v>
      </c>
      <c r="Q49" s="87">
        <f>Q48+'Fig. and Boost &amp; De-Orbit'!$B$10</f>
        <v>550</v>
      </c>
      <c r="R49" s="79">
        <f>'Density &amp; Scale Height'!F41</f>
        <v>5.763761904761874E-14</v>
      </c>
      <c r="S49" s="100">
        <f t="shared" si="13"/>
        <v>1.5941645451755706</v>
      </c>
      <c r="T49" s="82">
        <f t="shared" si="14"/>
        <v>21980.16516302646</v>
      </c>
      <c r="U49" s="105">
        <f t="shared" si="15"/>
        <v>7585.08869513267</v>
      </c>
      <c r="V49" s="84">
        <f t="shared" si="2"/>
        <v>9.515530604339395E-05</v>
      </c>
      <c r="W49" s="96">
        <f t="shared" si="16"/>
        <v>2.091529342972129</v>
      </c>
      <c r="Y49" s="87">
        <f>Y48+'Fig. and Boost &amp; De-Orbit'!$B$10</f>
        <v>550</v>
      </c>
      <c r="Z49" s="79">
        <f>'Density &amp; Scale Height'!V41</f>
        <v>1.0549571428571332E-12</v>
      </c>
      <c r="AA49" s="100">
        <f t="shared" si="17"/>
        <v>1.5941645451755706</v>
      </c>
      <c r="AB49" s="82">
        <f t="shared" si="18"/>
        <v>21980.16516302646</v>
      </c>
      <c r="AC49" s="105">
        <f t="shared" si="19"/>
        <v>7585.08869513267</v>
      </c>
      <c r="AD49" s="84">
        <f t="shared" si="3"/>
        <v>0.001741653653463715</v>
      </c>
      <c r="AE49" s="96">
        <f t="shared" si="20"/>
        <v>38.28183495992091</v>
      </c>
      <c r="AG49" s="87">
        <f>AG48+'Fig. and Boost &amp; De-Orbit'!$B$10</f>
        <v>550</v>
      </c>
      <c r="AH49" s="79">
        <f>'Density &amp; Scale Height'!N41</f>
        <v>2.8437619047619036E-13</v>
      </c>
      <c r="AI49" s="100">
        <f t="shared" si="21"/>
        <v>1.5941645451755706</v>
      </c>
      <c r="AJ49" s="82">
        <f t="shared" si="22"/>
        <v>71435.536779836</v>
      </c>
      <c r="AK49" s="105">
        <f t="shared" si="23"/>
        <v>7585.08869513267</v>
      </c>
      <c r="AL49" s="84">
        <f t="shared" si="4"/>
        <v>0.00046948336665087056</v>
      </c>
      <c r="AM49" s="96">
        <f t="shared" si="24"/>
        <v>33.53779630590949</v>
      </c>
    </row>
    <row r="50" spans="1:39" ht="12.75">
      <c r="A50" s="87">
        <f>A49+'Fig. and Boost &amp; De-Orbit'!$B$10</f>
        <v>560</v>
      </c>
      <c r="B50" s="79">
        <f>'Density &amp; Scale Height'!F42</f>
        <v>4.918349252314777E-14</v>
      </c>
      <c r="C50" s="100">
        <f t="shared" si="5"/>
        <v>1.597617291019912</v>
      </c>
      <c r="D50" s="82">
        <f t="shared" si="6"/>
        <v>5483.165492286112</v>
      </c>
      <c r="E50" s="105">
        <f t="shared" si="7"/>
        <v>7579.620495082358</v>
      </c>
      <c r="F50" s="84">
        <f t="shared" si="25"/>
        <v>8.125676815035083E-05</v>
      </c>
      <c r="G50" s="96">
        <f t="shared" si="8"/>
        <v>0.44554430713669685</v>
      </c>
      <c r="H50" s="48"/>
      <c r="I50" s="87">
        <f>I49+'Fig. and Boost &amp; De-Orbit'!$B$10</f>
        <v>560</v>
      </c>
      <c r="J50" s="79">
        <f>'Density &amp; Scale Height'!V42</f>
        <v>9.304298930989754E-13</v>
      </c>
      <c r="K50" s="100">
        <f t="shared" si="9"/>
        <v>1.597617291019912</v>
      </c>
      <c r="L50" s="82">
        <f t="shared" si="10"/>
        <v>5483.165492286112</v>
      </c>
      <c r="M50" s="98">
        <f t="shared" si="11"/>
        <v>7579.620495082358</v>
      </c>
      <c r="N50" s="84">
        <f t="shared" si="26"/>
        <v>0.0015371768498976955</v>
      </c>
      <c r="O50" s="96">
        <f t="shared" si="12"/>
        <v>8.428595058900113</v>
      </c>
      <c r="Q50" s="87">
        <f>Q49+'Fig. and Boost &amp; De-Orbit'!$B$10</f>
        <v>560</v>
      </c>
      <c r="R50" s="79">
        <f>'Density &amp; Scale Height'!F42</f>
        <v>4.918349252314777E-14</v>
      </c>
      <c r="S50" s="100">
        <f t="shared" si="13"/>
        <v>1.597617291019912</v>
      </c>
      <c r="T50" s="82">
        <f t="shared" si="14"/>
        <v>21932.661969144447</v>
      </c>
      <c r="U50" s="105">
        <f t="shared" si="15"/>
        <v>7579.620495082358</v>
      </c>
      <c r="V50" s="84">
        <f t="shared" si="2"/>
        <v>8.125676815035083E-05</v>
      </c>
      <c r="W50" s="96">
        <f t="shared" si="16"/>
        <v>1.7821772285467874</v>
      </c>
      <c r="Y50" s="87">
        <f>Y49+'Fig. and Boost &amp; De-Orbit'!$B$10</f>
        <v>560</v>
      </c>
      <c r="Z50" s="79">
        <f>'Density &amp; Scale Height'!V42</f>
        <v>9.304298930989754E-13</v>
      </c>
      <c r="AA50" s="100">
        <f t="shared" si="17"/>
        <v>1.597617291019912</v>
      </c>
      <c r="AB50" s="82">
        <f t="shared" si="18"/>
        <v>21932.661969144447</v>
      </c>
      <c r="AC50" s="105">
        <f t="shared" si="19"/>
        <v>7579.620495082358</v>
      </c>
      <c r="AD50" s="84">
        <f t="shared" si="3"/>
        <v>0.0015371768498976955</v>
      </c>
      <c r="AE50" s="96">
        <f t="shared" si="20"/>
        <v>33.71438023560045</v>
      </c>
      <c r="AG50" s="87">
        <f>AG49+'Fig. and Boost &amp; De-Orbit'!$B$10</f>
        <v>560</v>
      </c>
      <c r="AH50" s="79">
        <f>'Density &amp; Scale Height'!N42</f>
        <v>2.4566466188547443E-13</v>
      </c>
      <c r="AI50" s="100">
        <f t="shared" si="21"/>
        <v>1.597617291019912</v>
      </c>
      <c r="AJ50" s="82">
        <f t="shared" si="22"/>
        <v>71281.15139971946</v>
      </c>
      <c r="AK50" s="105">
        <f t="shared" si="23"/>
        <v>7579.620495082358</v>
      </c>
      <c r="AL50" s="84">
        <f t="shared" si="4"/>
        <v>0.000405866184963734</v>
      </c>
      <c r="AM50" s="96">
        <f t="shared" si="24"/>
        <v>28.930608978426463</v>
      </c>
    </row>
    <row r="51" spans="1:39" ht="12.75">
      <c r="A51" s="87">
        <f>A50+'Fig. and Boost &amp; De-Orbit'!$B$10</f>
        <v>570</v>
      </c>
      <c r="B51" s="79">
        <f>'Density &amp; Scale Height'!F43</f>
        <v>4.196939389144416E-14</v>
      </c>
      <c r="C51" s="100">
        <f t="shared" si="5"/>
        <v>1.6010725259988423</v>
      </c>
      <c r="D51" s="82">
        <f t="shared" si="6"/>
        <v>5471.332408589675</v>
      </c>
      <c r="E51" s="105">
        <f t="shared" si="7"/>
        <v>7574.164104319401</v>
      </c>
      <c r="F51" s="84">
        <f t="shared" si="25"/>
        <v>6.938820110705887E-05</v>
      </c>
      <c r="G51" s="96">
        <f t="shared" si="8"/>
        <v>0.37964591349078913</v>
      </c>
      <c r="H51" s="48"/>
      <c r="I51" s="87">
        <f>I50+'Fig. and Boost &amp; De-Orbit'!$B$10</f>
        <v>570</v>
      </c>
      <c r="J51" s="79">
        <f>'Density &amp; Scale Height'!V43</f>
        <v>8.206018527232346E-13</v>
      </c>
      <c r="K51" s="100">
        <f t="shared" si="9"/>
        <v>1.6010725259988423</v>
      </c>
      <c r="L51" s="82">
        <f t="shared" si="10"/>
        <v>5471.332408589675</v>
      </c>
      <c r="M51" s="98">
        <f t="shared" si="11"/>
        <v>7574.164104319401</v>
      </c>
      <c r="N51" s="84">
        <f t="shared" si="26"/>
        <v>0.0013567049963328786</v>
      </c>
      <c r="O51" s="96">
        <f t="shared" si="12"/>
        <v>7.422984015331615</v>
      </c>
      <c r="Q51" s="87">
        <f>Q50+'Fig. and Boost &amp; De-Orbit'!$B$10</f>
        <v>570</v>
      </c>
      <c r="R51" s="79">
        <f>'Density &amp; Scale Height'!F43</f>
        <v>4.196939389144416E-14</v>
      </c>
      <c r="S51" s="100">
        <f t="shared" si="13"/>
        <v>1.6010725259988423</v>
      </c>
      <c r="T51" s="82">
        <f t="shared" si="14"/>
        <v>21885.3296343587</v>
      </c>
      <c r="U51" s="105">
        <f t="shared" si="15"/>
        <v>7574.164104319401</v>
      </c>
      <c r="V51" s="84">
        <f t="shared" si="2"/>
        <v>6.938820110705887E-05</v>
      </c>
      <c r="W51" s="96">
        <f t="shared" si="16"/>
        <v>1.5185836539631565</v>
      </c>
      <c r="Y51" s="87">
        <f>Y50+'Fig. and Boost &amp; De-Orbit'!$B$10</f>
        <v>570</v>
      </c>
      <c r="Z51" s="79">
        <f>'Density &amp; Scale Height'!V43</f>
        <v>8.206018527232346E-13</v>
      </c>
      <c r="AA51" s="100">
        <f t="shared" si="17"/>
        <v>1.6010725259988423</v>
      </c>
      <c r="AB51" s="82">
        <f t="shared" si="18"/>
        <v>21885.3296343587</v>
      </c>
      <c r="AC51" s="105">
        <f t="shared" si="19"/>
        <v>7574.164104319401</v>
      </c>
      <c r="AD51" s="84">
        <f t="shared" si="3"/>
        <v>0.0013567049963328786</v>
      </c>
      <c r="AE51" s="96">
        <f t="shared" si="20"/>
        <v>29.69193606132646</v>
      </c>
      <c r="AG51" s="87">
        <f>AG50+'Fig. and Boost &amp; De-Orbit'!$B$10</f>
        <v>570</v>
      </c>
      <c r="AH51" s="79">
        <f>'Density &amp; Scale Height'!N43</f>
        <v>2.1222285170304314E-13</v>
      </c>
      <c r="AI51" s="100">
        <f t="shared" si="21"/>
        <v>1.6010725259988423</v>
      </c>
      <c r="AJ51" s="82">
        <f t="shared" si="22"/>
        <v>71127.32131166577</v>
      </c>
      <c r="AK51" s="105">
        <f t="shared" si="23"/>
        <v>7574.164104319401</v>
      </c>
      <c r="AL51" s="84">
        <f t="shared" si="4"/>
        <v>0.00035086906309805593</v>
      </c>
      <c r="AM51" s="96">
        <f t="shared" si="24"/>
        <v>24.956376589298557</v>
      </c>
    </row>
    <row r="52" spans="1:39" ht="12.75">
      <c r="A52" s="87">
        <f>A51+'Fig. and Boost &amp; De-Orbit'!$B$10</f>
        <v>580</v>
      </c>
      <c r="B52" s="79">
        <f>'Density &amp; Scale Height'!F44</f>
        <v>3.581343929136797E-14</v>
      </c>
      <c r="C52" s="100">
        <f t="shared" si="5"/>
        <v>1.6045302483204915</v>
      </c>
      <c r="D52" s="82">
        <f t="shared" si="6"/>
        <v>5459.541824885724</v>
      </c>
      <c r="E52" s="105">
        <f t="shared" si="7"/>
        <v>7568.719480398762</v>
      </c>
      <c r="F52" s="84">
        <f t="shared" si="25"/>
        <v>5.925312531950529E-05</v>
      </c>
      <c r="G52" s="96">
        <f t="shared" si="8"/>
        <v>0.32349491593703444</v>
      </c>
      <c r="H52" s="48"/>
      <c r="I52" s="87">
        <f>I51+'Fig. and Boost &amp; De-Orbit'!$B$10</f>
        <v>580</v>
      </c>
      <c r="J52" s="79">
        <f>'Density &amp; Scale Height'!V44</f>
        <v>7.237379255410147E-13</v>
      </c>
      <c r="K52" s="100">
        <f t="shared" si="9"/>
        <v>1.6045302483204915</v>
      </c>
      <c r="L52" s="82">
        <f t="shared" si="10"/>
        <v>5459.541824885724</v>
      </c>
      <c r="M52" s="98">
        <f t="shared" si="11"/>
        <v>7568.719480398762</v>
      </c>
      <c r="N52" s="84">
        <f t="shared" si="26"/>
        <v>0.0011974201542518897</v>
      </c>
      <c r="O52" s="96">
        <f t="shared" si="12"/>
        <v>6.537365414099307</v>
      </c>
      <c r="Q52" s="87">
        <f>Q51+'Fig. and Boost &amp; De-Orbit'!$B$10</f>
        <v>580</v>
      </c>
      <c r="R52" s="79">
        <f>'Density &amp; Scale Height'!F44</f>
        <v>3.581343929136797E-14</v>
      </c>
      <c r="S52" s="100">
        <f t="shared" si="13"/>
        <v>1.6045302483204915</v>
      </c>
      <c r="T52" s="82">
        <f t="shared" si="14"/>
        <v>21838.167299542896</v>
      </c>
      <c r="U52" s="105">
        <f t="shared" si="15"/>
        <v>7568.719480398762</v>
      </c>
      <c r="V52" s="84">
        <f t="shared" si="2"/>
        <v>5.925312531950529E-05</v>
      </c>
      <c r="W52" s="96">
        <f t="shared" si="16"/>
        <v>1.2939796637481378</v>
      </c>
      <c r="Y52" s="87">
        <f>Y51+'Fig. and Boost &amp; De-Orbit'!$B$10</f>
        <v>580</v>
      </c>
      <c r="Z52" s="79">
        <f>'Density &amp; Scale Height'!V44</f>
        <v>7.237379255410147E-13</v>
      </c>
      <c r="AA52" s="100">
        <f t="shared" si="17"/>
        <v>1.6045302483204915</v>
      </c>
      <c r="AB52" s="82">
        <f t="shared" si="18"/>
        <v>21838.167299542896</v>
      </c>
      <c r="AC52" s="105">
        <f t="shared" si="19"/>
        <v>7568.719480398762</v>
      </c>
      <c r="AD52" s="84">
        <f t="shared" si="3"/>
        <v>0.0011974201542518897</v>
      </c>
      <c r="AE52" s="96">
        <f t="shared" si="20"/>
        <v>26.14946165639723</v>
      </c>
      <c r="AG52" s="87">
        <f>AG51+'Fig. and Boost &amp; De-Orbit'!$B$10</f>
        <v>580</v>
      </c>
      <c r="AH52" s="79">
        <f>'Density &amp; Scale Height'!N44</f>
        <v>1.8333340432157086E-13</v>
      </c>
      <c r="AI52" s="100">
        <f t="shared" si="21"/>
        <v>1.6045302483204915</v>
      </c>
      <c r="AJ52" s="82">
        <f t="shared" si="22"/>
        <v>70974.0437235144</v>
      </c>
      <c r="AK52" s="105">
        <f t="shared" si="23"/>
        <v>7568.719480398762</v>
      </c>
      <c r="AL52" s="84">
        <f t="shared" si="4"/>
        <v>0.00030332404249529515</v>
      </c>
      <c r="AM52" s="96">
        <f t="shared" si="24"/>
        <v>21.528133854454218</v>
      </c>
    </row>
    <row r="53" spans="1:39" ht="12.75">
      <c r="A53" s="87">
        <f>A52+'Fig. and Boost &amp; De-Orbit'!$B$10</f>
        <v>590</v>
      </c>
      <c r="B53" s="79">
        <f>'Density &amp; Scale Height'!F45</f>
        <v>3.056042308340232E-14</v>
      </c>
      <c r="C53" s="100">
        <f t="shared" si="5"/>
        <v>1.6079904561968528</v>
      </c>
      <c r="D53" s="82">
        <f t="shared" si="6"/>
        <v>5447.7935277792385</v>
      </c>
      <c r="E53" s="105">
        <f t="shared" si="7"/>
        <v>7563.286581088673</v>
      </c>
      <c r="F53" s="84">
        <f t="shared" si="25"/>
        <v>5.059836079172703E-05</v>
      </c>
      <c r="G53" s="96">
        <f t="shared" si="8"/>
        <v>0.2756494224374093</v>
      </c>
      <c r="H53" s="48"/>
      <c r="I53" s="87">
        <f>I52+'Fig. and Boost &amp; De-Orbit'!$B$10</f>
        <v>590</v>
      </c>
      <c r="J53" s="79">
        <f>'Density &amp; Scale Height'!V45</f>
        <v>6.383078262962133E-13</v>
      </c>
      <c r="K53" s="100">
        <f t="shared" si="9"/>
        <v>1.6079904561968528</v>
      </c>
      <c r="L53" s="82">
        <f t="shared" si="10"/>
        <v>5447.7935277792385</v>
      </c>
      <c r="M53" s="98">
        <f t="shared" si="11"/>
        <v>7563.286581088673</v>
      </c>
      <c r="N53" s="84">
        <f t="shared" si="26"/>
        <v>0.0010568351623593793</v>
      </c>
      <c r="O53" s="96">
        <f t="shared" si="12"/>
        <v>5.757419757430947</v>
      </c>
      <c r="Q53" s="87">
        <f>Q52+'Fig. and Boost &amp; De-Orbit'!$B$10</f>
        <v>590</v>
      </c>
      <c r="R53" s="79">
        <f>'Density &amp; Scale Height'!F45</f>
        <v>3.056042308340232E-14</v>
      </c>
      <c r="S53" s="100">
        <f t="shared" si="13"/>
        <v>1.6079904561968528</v>
      </c>
      <c r="T53" s="82">
        <f t="shared" si="14"/>
        <v>21791.174111116954</v>
      </c>
      <c r="U53" s="105">
        <f t="shared" si="15"/>
        <v>7563.286581088673</v>
      </c>
      <c r="V53" s="84">
        <f t="shared" si="2"/>
        <v>5.059836079172703E-05</v>
      </c>
      <c r="W53" s="96">
        <f t="shared" si="16"/>
        <v>1.1025976897496372</v>
      </c>
      <c r="Y53" s="87">
        <f>Y52+'Fig. and Boost &amp; De-Orbit'!$B$10</f>
        <v>590</v>
      </c>
      <c r="Z53" s="79">
        <f>'Density &amp; Scale Height'!V45</f>
        <v>6.383078262962133E-13</v>
      </c>
      <c r="AA53" s="100">
        <f t="shared" si="17"/>
        <v>1.6079904561968528</v>
      </c>
      <c r="AB53" s="82">
        <f t="shared" si="18"/>
        <v>21791.174111116954</v>
      </c>
      <c r="AC53" s="105">
        <f t="shared" si="19"/>
        <v>7563.286581088673</v>
      </c>
      <c r="AD53" s="84">
        <f t="shared" si="3"/>
        <v>0.0010568351623593793</v>
      </c>
      <c r="AE53" s="96">
        <f t="shared" si="20"/>
        <v>23.029679029723788</v>
      </c>
      <c r="AG53" s="87">
        <f>AG52+'Fig. and Boost &amp; De-Orbit'!$B$10</f>
        <v>590</v>
      </c>
      <c r="AH53" s="79">
        <f>'Density &amp; Scale Height'!N45</f>
        <v>1.5837661623342862E-13</v>
      </c>
      <c r="AI53" s="100">
        <f t="shared" si="21"/>
        <v>1.6079904561968528</v>
      </c>
      <c r="AJ53" s="82">
        <f t="shared" si="22"/>
        <v>70821.3158611301</v>
      </c>
      <c r="AK53" s="105">
        <f t="shared" si="23"/>
        <v>7563.286581088673</v>
      </c>
      <c r="AL53" s="84">
        <f t="shared" si="4"/>
        <v>0.00026222140797207017</v>
      </c>
      <c r="AM53" s="96">
        <f t="shared" si="24"/>
        <v>18.57086515954024</v>
      </c>
    </row>
    <row r="54" spans="1:39" ht="12.75">
      <c r="A54" s="87">
        <f>A53+'Fig. and Boost &amp; De-Orbit'!$B$10</f>
        <v>600</v>
      </c>
      <c r="B54" s="79">
        <f>'Density &amp; Scale Height'!F46</f>
        <v>2.607790476190469E-14</v>
      </c>
      <c r="C54" s="100">
        <f t="shared" si="5"/>
        <v>1.6114531478437708</v>
      </c>
      <c r="D54" s="82">
        <f t="shared" si="6"/>
        <v>5436.087305250823</v>
      </c>
      <c r="E54" s="105">
        <f t="shared" si="7"/>
        <v>7557.8653643692605</v>
      </c>
      <c r="F54" s="84">
        <f t="shared" si="25"/>
        <v>4.320770363780379E-05</v>
      </c>
      <c r="G54" s="96">
        <f t="shared" si="8"/>
        <v>0.234880849234505</v>
      </c>
      <c r="H54" s="48"/>
      <c r="I54" s="87">
        <f>I53+'Fig. and Boost &amp; De-Orbit'!$B$10</f>
        <v>600</v>
      </c>
      <c r="J54" s="79">
        <f>'Density &amp; Scale Height'!V46</f>
        <v>5.629619047619033E-13</v>
      </c>
      <c r="K54" s="100">
        <f t="shared" si="9"/>
        <v>1.6114531478437708</v>
      </c>
      <c r="L54" s="82">
        <f t="shared" si="10"/>
        <v>5436.087305250823</v>
      </c>
      <c r="M54" s="98">
        <f t="shared" si="11"/>
        <v>7557.8653643692605</v>
      </c>
      <c r="N54" s="84">
        <f t="shared" si="26"/>
        <v>0.000932754811493116</v>
      </c>
      <c r="O54" s="96">
        <f t="shared" si="12"/>
        <v>5.070536589669353</v>
      </c>
      <c r="Q54" s="87">
        <f>Q53+'Fig. and Boost &amp; De-Orbit'!$B$10</f>
        <v>600</v>
      </c>
      <c r="R54" s="79">
        <f>'Density &amp; Scale Height'!F46</f>
        <v>2.607790476190469E-14</v>
      </c>
      <c r="S54" s="100">
        <f t="shared" si="13"/>
        <v>1.6114531478437708</v>
      </c>
      <c r="T54" s="82">
        <f t="shared" si="14"/>
        <v>21744.349221003293</v>
      </c>
      <c r="U54" s="105">
        <f t="shared" si="15"/>
        <v>7557.8653643692605</v>
      </c>
      <c r="V54" s="84">
        <f t="shared" si="2"/>
        <v>4.320770363780379E-05</v>
      </c>
      <c r="W54" s="96">
        <f t="shared" si="16"/>
        <v>0.93952339693802</v>
      </c>
      <c r="Y54" s="87">
        <f>Y53+'Fig. and Boost &amp; De-Orbit'!$B$10</f>
        <v>600</v>
      </c>
      <c r="Z54" s="79">
        <f>'Density &amp; Scale Height'!V46</f>
        <v>5.629619047619033E-13</v>
      </c>
      <c r="AA54" s="100">
        <f t="shared" si="17"/>
        <v>1.6114531478437708</v>
      </c>
      <c r="AB54" s="82">
        <f t="shared" si="18"/>
        <v>21744.349221003293</v>
      </c>
      <c r="AC54" s="105">
        <f t="shared" si="19"/>
        <v>7557.8653643692605</v>
      </c>
      <c r="AD54" s="84">
        <f t="shared" si="3"/>
        <v>0.000932754811493116</v>
      </c>
      <c r="AE54" s="96">
        <f t="shared" si="20"/>
        <v>20.282146358677412</v>
      </c>
      <c r="AG54" s="87">
        <f>AG53+'Fig. and Boost &amp; De-Orbit'!$B$10</f>
        <v>600</v>
      </c>
      <c r="AH54" s="79">
        <f>'Density &amp; Scale Height'!N46</f>
        <v>1.3681714285714204E-13</v>
      </c>
      <c r="AI54" s="100">
        <f t="shared" si="21"/>
        <v>1.6114531478437708</v>
      </c>
      <c r="AJ54" s="82">
        <f t="shared" si="22"/>
        <v>70669.1349682607</v>
      </c>
      <c r="AK54" s="105">
        <f t="shared" si="23"/>
        <v>7557.8653643692605</v>
      </c>
      <c r="AL54" s="84">
        <f t="shared" si="4"/>
        <v>0.0002266882487345462</v>
      </c>
      <c r="AM54" s="96">
        <f t="shared" si="24"/>
        <v>16.019862445540298</v>
      </c>
    </row>
    <row r="55" spans="1:39" ht="12.75">
      <c r="A55" s="87">
        <f>A54+'Fig. and Boost &amp; De-Orbit'!$B$10</f>
        <v>610</v>
      </c>
      <c r="B55" s="79">
        <f>'Density &amp; Scale Height'!F47</f>
        <v>2.276091091056574E-14</v>
      </c>
      <c r="C55" s="100">
        <f t="shared" si="5"/>
        <v>1.6149183214809262</v>
      </c>
      <c r="D55" s="82">
        <f t="shared" si="6"/>
        <v>5424.42294664589</v>
      </c>
      <c r="E55" s="105">
        <f t="shared" si="7"/>
        <v>7552.455788431186</v>
      </c>
      <c r="F55" s="84">
        <f t="shared" si="25"/>
        <v>3.7738887103463655E-05</v>
      </c>
      <c r="G55" s="96">
        <f t="shared" si="8"/>
        <v>0.2047116851849069</v>
      </c>
      <c r="H55" s="48"/>
      <c r="I55" s="87">
        <f>I54+'Fig. and Boost &amp; De-Orbit'!$B$10</f>
        <v>610</v>
      </c>
      <c r="J55" s="79">
        <f>'Density &amp; Scale Height'!V47</f>
        <v>4.990488077979985E-13</v>
      </c>
      <c r="K55" s="100">
        <f t="shared" si="9"/>
        <v>1.6149183214809262</v>
      </c>
      <c r="L55" s="82">
        <f t="shared" si="10"/>
        <v>5424.42294664589</v>
      </c>
      <c r="M55" s="98">
        <f t="shared" si="11"/>
        <v>7552.455788431186</v>
      </c>
      <c r="N55" s="84">
        <f t="shared" si="26"/>
        <v>0.0008274513568727236</v>
      </c>
      <c r="O55" s="96">
        <f t="shared" si="12"/>
        <v>4.488446127453679</v>
      </c>
      <c r="Q55" s="87">
        <f>Q54+'Fig. and Boost &amp; De-Orbit'!$B$10</f>
        <v>610</v>
      </c>
      <c r="R55" s="79">
        <f>'Density &amp; Scale Height'!F47</f>
        <v>2.276091091056574E-14</v>
      </c>
      <c r="S55" s="100">
        <f t="shared" si="13"/>
        <v>1.6149183214809262</v>
      </c>
      <c r="T55" s="82">
        <f t="shared" si="14"/>
        <v>21697.69178658356</v>
      </c>
      <c r="U55" s="105">
        <f t="shared" si="15"/>
        <v>7552.455788431186</v>
      </c>
      <c r="V55" s="84">
        <f t="shared" si="2"/>
        <v>3.7738887103463655E-05</v>
      </c>
      <c r="W55" s="96">
        <f t="shared" si="16"/>
        <v>0.8188467407396276</v>
      </c>
      <c r="Y55" s="87">
        <f>Y54+'Fig. and Boost &amp; De-Orbit'!$B$10</f>
        <v>610</v>
      </c>
      <c r="Z55" s="79">
        <f>'Density &amp; Scale Height'!V47</f>
        <v>4.990488077979985E-13</v>
      </c>
      <c r="AA55" s="100">
        <f t="shared" si="17"/>
        <v>1.6149183214809262</v>
      </c>
      <c r="AB55" s="82">
        <f t="shared" si="18"/>
        <v>21697.69178658356</v>
      </c>
      <c r="AC55" s="105">
        <f t="shared" si="19"/>
        <v>7552.455788431186</v>
      </c>
      <c r="AD55" s="84">
        <f t="shared" si="3"/>
        <v>0.0008274513568727236</v>
      </c>
      <c r="AE55" s="96">
        <f t="shared" si="20"/>
        <v>17.953784509814717</v>
      </c>
      <c r="AG55" s="87">
        <f>AG54+'Fig. and Boost &amp; De-Orbit'!$B$10</f>
        <v>610</v>
      </c>
      <c r="AH55" s="79">
        <f>'Density &amp; Scale Height'!N47</f>
        <v>1.192136634691223E-13</v>
      </c>
      <c r="AI55" s="100">
        <f t="shared" si="21"/>
        <v>1.6149183214809262</v>
      </c>
      <c r="AJ55" s="82">
        <f t="shared" si="22"/>
        <v>70517.49830639656</v>
      </c>
      <c r="AK55" s="105">
        <f t="shared" si="23"/>
        <v>7552.455788431186</v>
      </c>
      <c r="AL55" s="84">
        <f t="shared" si="4"/>
        <v>0.00019766304628709126</v>
      </c>
      <c r="AM55" s="96">
        <f t="shared" si="24"/>
        <v>13.938703531787143</v>
      </c>
    </row>
    <row r="56" spans="1:39" ht="12.75">
      <c r="A56" s="87">
        <f>A55+'Fig. and Boost &amp; De-Orbit'!$B$10</f>
        <v>620</v>
      </c>
      <c r="B56" s="79">
        <f>'Density &amp; Scale Height'!F48</f>
        <v>1.986582396893731E-14</v>
      </c>
      <c r="C56" s="100">
        <f t="shared" si="5"/>
        <v>1.6183859753318222</v>
      </c>
      <c r="D56" s="82">
        <f t="shared" si="6"/>
        <v>5412.800242663938</v>
      </c>
      <c r="E56" s="105">
        <f t="shared" si="7"/>
        <v>7547.057811674288</v>
      </c>
      <c r="F56" s="84">
        <f t="shared" si="25"/>
        <v>3.2962227141671256E-05</v>
      </c>
      <c r="G56" s="96">
        <f t="shared" si="8"/>
        <v>0.178417951071182</v>
      </c>
      <c r="H56" s="48"/>
      <c r="I56" s="87">
        <f>I55+'Fig. and Boost &amp; De-Orbit'!$B$10</f>
        <v>620</v>
      </c>
      <c r="J56" s="79">
        <f>'Density &amp; Scale Height'!V48</f>
        <v>4.423917683558666E-13</v>
      </c>
      <c r="K56" s="100">
        <f t="shared" si="9"/>
        <v>1.6183859753318222</v>
      </c>
      <c r="L56" s="82">
        <f t="shared" si="10"/>
        <v>5412.800242663938</v>
      </c>
      <c r="M56" s="98">
        <f t="shared" si="11"/>
        <v>7547.057811674288</v>
      </c>
      <c r="N56" s="84">
        <f t="shared" si="26"/>
        <v>0.0007340353955090312</v>
      </c>
      <c r="O56" s="96">
        <f t="shared" si="12"/>
        <v>3.9731869669352036</v>
      </c>
      <c r="Q56" s="87">
        <f>Q55+'Fig. and Boost &amp; De-Orbit'!$B$10</f>
        <v>620</v>
      </c>
      <c r="R56" s="79">
        <f>'Density &amp; Scale Height'!F48</f>
        <v>1.986582396893731E-14</v>
      </c>
      <c r="S56" s="100">
        <f t="shared" si="13"/>
        <v>1.6183859753318222</v>
      </c>
      <c r="T56" s="82">
        <f t="shared" si="14"/>
        <v>21651.20097065575</v>
      </c>
      <c r="U56" s="105">
        <f t="shared" si="15"/>
        <v>7547.057811674288</v>
      </c>
      <c r="V56" s="84">
        <f t="shared" si="2"/>
        <v>3.2962227141671256E-05</v>
      </c>
      <c r="W56" s="96">
        <f t="shared" si="16"/>
        <v>0.713671804284728</v>
      </c>
      <c r="Y56" s="87">
        <f>Y55+'Fig. and Boost &amp; De-Orbit'!$B$10</f>
        <v>620</v>
      </c>
      <c r="Z56" s="79">
        <f>'Density &amp; Scale Height'!V48</f>
        <v>4.423917683558666E-13</v>
      </c>
      <c r="AA56" s="100">
        <f t="shared" si="17"/>
        <v>1.6183859753318222</v>
      </c>
      <c r="AB56" s="82">
        <f t="shared" si="18"/>
        <v>21651.20097065575</v>
      </c>
      <c r="AC56" s="105">
        <f t="shared" si="19"/>
        <v>7547.057811674288</v>
      </c>
      <c r="AD56" s="84">
        <f t="shared" si="3"/>
        <v>0.0007340353955090312</v>
      </c>
      <c r="AE56" s="96">
        <f t="shared" si="20"/>
        <v>15.892747867740814</v>
      </c>
      <c r="AG56" s="87">
        <f>AG55+'Fig. and Boost &amp; De-Orbit'!$B$10</f>
        <v>620</v>
      </c>
      <c r="AH56" s="79">
        <f>'Density &amp; Scale Height'!N48</f>
        <v>1.038751231091595E-13</v>
      </c>
      <c r="AI56" s="100">
        <f t="shared" si="21"/>
        <v>1.6183859753318222</v>
      </c>
      <c r="AJ56" s="82">
        <f t="shared" si="22"/>
        <v>70366.40315463119</v>
      </c>
      <c r="AK56" s="105">
        <f t="shared" si="23"/>
        <v>7547.057811674288</v>
      </c>
      <c r="AL56" s="84">
        <f t="shared" si="4"/>
        <v>0.00017235405929534868</v>
      </c>
      <c r="AM56" s="96">
        <f t="shared" si="24"/>
        <v>12.127935221713715</v>
      </c>
    </row>
    <row r="57" spans="1:39" ht="12.75">
      <c r="A57" s="87">
        <f>A56+'Fig. and Boost &amp; De-Orbit'!$B$10</f>
        <v>630</v>
      </c>
      <c r="B57" s="79">
        <f>'Density &amp; Scale Height'!F49</f>
        <v>1.733897924891947E-14</v>
      </c>
      <c r="C57" s="100">
        <f t="shared" si="5"/>
        <v>1.6218561076237714</v>
      </c>
      <c r="D57" s="82">
        <f t="shared" si="6"/>
        <v>5401.218985347924</v>
      </c>
      <c r="E57" s="105">
        <f t="shared" si="7"/>
        <v>7541.671392706236</v>
      </c>
      <c r="F57" s="84">
        <f t="shared" si="25"/>
        <v>2.8790125842536736E-05</v>
      </c>
      <c r="G57" s="96">
        <f t="shared" si="8"/>
        <v>0.15550177429126533</v>
      </c>
      <c r="H57" s="48"/>
      <c r="I57" s="87">
        <f>I56+'Fig. and Boost &amp; De-Orbit'!$B$10</f>
        <v>630</v>
      </c>
      <c r="J57" s="79">
        <f>'Density &amp; Scale Height'!V49</f>
        <v>3.9216700581368613E-13</v>
      </c>
      <c r="K57" s="100">
        <f t="shared" si="9"/>
        <v>1.6218561076237714</v>
      </c>
      <c r="L57" s="82">
        <f t="shared" si="10"/>
        <v>5401.218985347924</v>
      </c>
      <c r="M57" s="98">
        <f t="shared" si="11"/>
        <v>7541.671392706236</v>
      </c>
      <c r="N57" s="84">
        <f t="shared" si="26"/>
        <v>0.0006511650591755834</v>
      </c>
      <c r="O57" s="96">
        <f t="shared" si="12"/>
        <v>3.517085080214365</v>
      </c>
      <c r="Q57" s="87">
        <f>Q56+'Fig. and Boost &amp; De-Orbit'!$B$10</f>
        <v>630</v>
      </c>
      <c r="R57" s="79">
        <f>'Density &amp; Scale Height'!F49</f>
        <v>1.733897924891947E-14</v>
      </c>
      <c r="S57" s="100">
        <f t="shared" si="13"/>
        <v>1.6218561076237714</v>
      </c>
      <c r="T57" s="82">
        <f t="shared" si="14"/>
        <v>21604.875941391696</v>
      </c>
      <c r="U57" s="105">
        <f t="shared" si="15"/>
        <v>7541.671392706236</v>
      </c>
      <c r="V57" s="84">
        <f t="shared" si="2"/>
        <v>2.8790125842536736E-05</v>
      </c>
      <c r="W57" s="96">
        <f t="shared" si="16"/>
        <v>0.6220070971650613</v>
      </c>
      <c r="Y57" s="87">
        <f>Y56+'Fig. and Boost &amp; De-Orbit'!$B$10</f>
        <v>630</v>
      </c>
      <c r="Z57" s="79">
        <f>'Density &amp; Scale Height'!V49</f>
        <v>3.9216700581368613E-13</v>
      </c>
      <c r="AA57" s="100">
        <f t="shared" si="17"/>
        <v>1.6218561076237714</v>
      </c>
      <c r="AB57" s="82">
        <f t="shared" si="18"/>
        <v>21604.875941391696</v>
      </c>
      <c r="AC57" s="105">
        <f t="shared" si="19"/>
        <v>7541.671392706236</v>
      </c>
      <c r="AD57" s="84">
        <f t="shared" si="3"/>
        <v>0.0006511650591755834</v>
      </c>
      <c r="AE57" s="96">
        <f t="shared" si="20"/>
        <v>14.06834032085746</v>
      </c>
      <c r="AG57" s="87">
        <f>AG56+'Fig. and Boost &amp; De-Orbit'!$B$10</f>
        <v>630</v>
      </c>
      <c r="AH57" s="79">
        <f>'Density &amp; Scale Height'!N49</f>
        <v>9.051010502447839E-14</v>
      </c>
      <c r="AI57" s="100">
        <f t="shared" si="21"/>
        <v>1.6218561076237714</v>
      </c>
      <c r="AJ57" s="82">
        <f t="shared" si="22"/>
        <v>70215.846809523</v>
      </c>
      <c r="AK57" s="105">
        <f t="shared" si="23"/>
        <v>7541.671392706236</v>
      </c>
      <c r="AL57" s="84">
        <f t="shared" si="4"/>
        <v>0.0001502855085219816</v>
      </c>
      <c r="AM57" s="96">
        <f t="shared" si="24"/>
        <v>10.552424244070725</v>
      </c>
    </row>
    <row r="58" spans="1:39" ht="12.75">
      <c r="A58" s="87">
        <f>A57+'Fig. and Boost &amp; De-Orbit'!$B$10</f>
        <v>640</v>
      </c>
      <c r="B58" s="79">
        <f>'Density &amp; Scale Height'!F50</f>
        <v>1.513353797277909E-14</v>
      </c>
      <c r="C58" s="100">
        <f t="shared" si="5"/>
        <v>1.6253287165878822</v>
      </c>
      <c r="D58" s="82">
        <f t="shared" si="6"/>
        <v>5389.678968073744</v>
      </c>
      <c r="E58" s="105">
        <f t="shared" si="7"/>
        <v>7536.296490341201</v>
      </c>
      <c r="F58" s="84">
        <f t="shared" si="25"/>
        <v>2.5146070944839907E-05</v>
      </c>
      <c r="G58" s="96">
        <f t="shared" si="8"/>
        <v>0.1355292497010939</v>
      </c>
      <c r="H58" s="48"/>
      <c r="I58" s="87">
        <f>I57+'Fig. and Boost &amp; De-Orbit'!$B$10</f>
        <v>640</v>
      </c>
      <c r="J58" s="79">
        <f>'Density &amp; Scale Height'!V50</f>
        <v>3.476442634103358E-13</v>
      </c>
      <c r="K58" s="100">
        <f t="shared" si="9"/>
        <v>1.6253287165878822</v>
      </c>
      <c r="L58" s="82">
        <f t="shared" si="10"/>
        <v>5389.678968073744</v>
      </c>
      <c r="M58" s="98">
        <f t="shared" si="11"/>
        <v>7536.296490341201</v>
      </c>
      <c r="N58" s="84">
        <f t="shared" si="26"/>
        <v>0.000577649940615808</v>
      </c>
      <c r="O58" s="96">
        <f t="shared" si="12"/>
        <v>3.1133477358460673</v>
      </c>
      <c r="Q58" s="87">
        <f>Q57+'Fig. and Boost &amp; De-Orbit'!$B$10</f>
        <v>640</v>
      </c>
      <c r="R58" s="79">
        <f>'Density &amp; Scale Height'!F50</f>
        <v>1.513353797277909E-14</v>
      </c>
      <c r="S58" s="100">
        <f t="shared" si="13"/>
        <v>1.6253287165878822</v>
      </c>
      <c r="T58" s="82">
        <f t="shared" si="14"/>
        <v>21558.715872294975</v>
      </c>
      <c r="U58" s="105">
        <f t="shared" si="15"/>
        <v>7536.296490341201</v>
      </c>
      <c r="V58" s="84">
        <f t="shared" si="2"/>
        <v>2.5146070944839907E-05</v>
      </c>
      <c r="W58" s="96">
        <f t="shared" si="16"/>
        <v>0.5421169988043756</v>
      </c>
      <c r="Y58" s="87">
        <f>Y57+'Fig. and Boost &amp; De-Orbit'!$B$10</f>
        <v>640</v>
      </c>
      <c r="Z58" s="79">
        <f>'Density &amp; Scale Height'!V50</f>
        <v>3.476442634103358E-13</v>
      </c>
      <c r="AA58" s="100">
        <f t="shared" si="17"/>
        <v>1.6253287165878822</v>
      </c>
      <c r="AB58" s="82">
        <f t="shared" si="18"/>
        <v>21558.715872294975</v>
      </c>
      <c r="AC58" s="105">
        <f t="shared" si="19"/>
        <v>7536.296490341201</v>
      </c>
      <c r="AD58" s="84">
        <f t="shared" si="3"/>
        <v>0.000577649940615808</v>
      </c>
      <c r="AE58" s="96">
        <f t="shared" si="20"/>
        <v>12.453390943384269</v>
      </c>
      <c r="AG58" s="87">
        <f>AG57+'Fig. and Boost &amp; De-Orbit'!$B$10</f>
        <v>640</v>
      </c>
      <c r="AH58" s="79">
        <f>'Density &amp; Scale Height'!N50</f>
        <v>7.886468738942699E-14</v>
      </c>
      <c r="AI58" s="100">
        <f t="shared" si="21"/>
        <v>1.6253287165878822</v>
      </c>
      <c r="AJ58" s="82">
        <f t="shared" si="22"/>
        <v>70065.82658495868</v>
      </c>
      <c r="AK58" s="105">
        <f t="shared" si="23"/>
        <v>7536.296490341201</v>
      </c>
      <c r="AL58" s="84">
        <f t="shared" si="4"/>
        <v>0.00013104252473573918</v>
      </c>
      <c r="AM58" s="96">
        <f t="shared" si="24"/>
        <v>9.181602813389459</v>
      </c>
    </row>
    <row r="59" spans="1:39" ht="12.75">
      <c r="A59" s="87">
        <f>A58+'Fig. and Boost &amp; De-Orbit'!$B$10</f>
        <v>650</v>
      </c>
      <c r="B59" s="79">
        <f>'Density &amp; Scale Height'!F51</f>
        <v>1.3208619047619002E-14</v>
      </c>
      <c r="C59" s="100">
        <f t="shared" si="5"/>
        <v>1.628803800459045</v>
      </c>
      <c r="D59" s="82">
        <f t="shared" si="6"/>
        <v>5378.179985539801</v>
      </c>
      <c r="E59" s="105">
        <f t="shared" si="7"/>
        <v>7530.933063598533</v>
      </c>
      <c r="F59" s="84">
        <f t="shared" si="25"/>
        <v>2.1963233002942928E-05</v>
      </c>
      <c r="G59" s="96">
        <f t="shared" si="8"/>
        <v>0.11812222015417488</v>
      </c>
      <c r="H59" s="48"/>
      <c r="I59" s="87">
        <f>I58+'Fig. and Boost &amp; De-Orbit'!$B$10</f>
        <v>650</v>
      </c>
      <c r="J59" s="79">
        <f>'Density &amp; Scale Height'!V51</f>
        <v>3.081761904761882E-13</v>
      </c>
      <c r="K59" s="100">
        <f t="shared" si="9"/>
        <v>1.628803800459045</v>
      </c>
      <c r="L59" s="82">
        <f t="shared" si="10"/>
        <v>5378.179985539801</v>
      </c>
      <c r="M59" s="98">
        <f t="shared" si="11"/>
        <v>7530.933063598533</v>
      </c>
      <c r="N59" s="84">
        <f t="shared" si="26"/>
        <v>0.0005124339988144292</v>
      </c>
      <c r="O59" s="96">
        <f t="shared" si="12"/>
        <v>2.75596227633389</v>
      </c>
      <c r="Q59" s="87">
        <f>Q58+'Fig. and Boost &amp; De-Orbit'!$B$10</f>
        <v>650</v>
      </c>
      <c r="R59" s="79">
        <f>'Density &amp; Scale Height'!F51</f>
        <v>1.3208619047619002E-14</v>
      </c>
      <c r="S59" s="100">
        <f t="shared" si="13"/>
        <v>1.628803800459045</v>
      </c>
      <c r="T59" s="82">
        <f t="shared" si="14"/>
        <v>21512.719942159205</v>
      </c>
      <c r="U59" s="105">
        <f t="shared" si="15"/>
        <v>7530.933063598533</v>
      </c>
      <c r="V59" s="84">
        <f t="shared" si="2"/>
        <v>2.1963233002942928E-05</v>
      </c>
      <c r="W59" s="96">
        <f t="shared" si="16"/>
        <v>0.4724888806166995</v>
      </c>
      <c r="Y59" s="87">
        <f>Y58+'Fig. and Boost &amp; De-Orbit'!$B$10</f>
        <v>650</v>
      </c>
      <c r="Z59" s="79">
        <f>'Density &amp; Scale Height'!V51</f>
        <v>3.081761904761882E-13</v>
      </c>
      <c r="AA59" s="100">
        <f t="shared" si="17"/>
        <v>1.628803800459045</v>
      </c>
      <c r="AB59" s="82">
        <f t="shared" si="18"/>
        <v>21512.719942159205</v>
      </c>
      <c r="AC59" s="105">
        <f t="shared" si="19"/>
        <v>7530.933063598533</v>
      </c>
      <c r="AD59" s="84">
        <f t="shared" si="3"/>
        <v>0.0005124339988144292</v>
      </c>
      <c r="AE59" s="96">
        <f t="shared" si="20"/>
        <v>11.02384910533556</v>
      </c>
      <c r="AG59" s="87">
        <f>AG58+'Fig. and Boost &amp; De-Orbit'!$B$10</f>
        <v>650</v>
      </c>
      <c r="AH59" s="79">
        <f>'Density &amp; Scale Height'!N51</f>
        <v>6.871761904761847E-14</v>
      </c>
      <c r="AI59" s="100">
        <f t="shared" si="21"/>
        <v>1.628803800459045</v>
      </c>
      <c r="AJ59" s="82">
        <f t="shared" si="22"/>
        <v>69916.33981201741</v>
      </c>
      <c r="AK59" s="105">
        <f t="shared" si="23"/>
        <v>7530.933063598533</v>
      </c>
      <c r="AL59" s="84">
        <f t="shared" si="4"/>
        <v>0.00011426335130941449</v>
      </c>
      <c r="AM59" s="96">
        <f t="shared" si="24"/>
        <v>7.9888752982089475</v>
      </c>
    </row>
    <row r="60" spans="1:39" ht="12.75">
      <c r="A60" s="87">
        <f>A59+'Fig. and Boost &amp; De-Orbit'!$B$10</f>
        <v>660</v>
      </c>
      <c r="B60" s="79">
        <f>'Density &amp; Scale Height'!F52</f>
        <v>1.1809156471147459E-14</v>
      </c>
      <c r="C60" s="100">
        <f t="shared" si="5"/>
        <v>1.6322813574759183</v>
      </c>
      <c r="D60" s="82">
        <f t="shared" si="6"/>
        <v>5366.721833756678</v>
      </c>
      <c r="E60" s="105">
        <f t="shared" si="7"/>
        <v>7525.581071701447</v>
      </c>
      <c r="F60" s="84">
        <f t="shared" si="25"/>
        <v>1.9650177604509577E-05</v>
      </c>
      <c r="G60" s="96">
        <f t="shared" si="8"/>
        <v>0.10545703718731805</v>
      </c>
      <c r="H60" s="48"/>
      <c r="I60" s="87">
        <f>I59+'Fig. and Boost &amp; De-Orbit'!$B$10</f>
        <v>660</v>
      </c>
      <c r="J60" s="79">
        <f>'Density &amp; Scale Height'!V52</f>
        <v>2.745339833402119E-13</v>
      </c>
      <c r="K60" s="100">
        <f t="shared" si="9"/>
        <v>1.6322813574759183</v>
      </c>
      <c r="L60" s="82">
        <f t="shared" si="10"/>
        <v>5366.721833756678</v>
      </c>
      <c r="M60" s="98">
        <f t="shared" si="11"/>
        <v>7525.581071701447</v>
      </c>
      <c r="N60" s="84">
        <f t="shared" si="26"/>
        <v>0.0004568185326605683</v>
      </c>
      <c r="O60" s="96">
        <f t="shared" si="12"/>
        <v>2.4516179932941604</v>
      </c>
      <c r="Q60" s="87">
        <f>Q59+'Fig. and Boost &amp; De-Orbit'!$B$10</f>
        <v>660</v>
      </c>
      <c r="R60" s="79">
        <f>'Density &amp; Scale Height'!F52</f>
        <v>1.1809156471147459E-14</v>
      </c>
      <c r="S60" s="100">
        <f t="shared" si="13"/>
        <v>1.6322813574759183</v>
      </c>
      <c r="T60" s="82">
        <f t="shared" si="14"/>
        <v>21466.887335026713</v>
      </c>
      <c r="U60" s="105">
        <f t="shared" si="15"/>
        <v>7525.581071701447</v>
      </c>
      <c r="V60" s="84">
        <f t="shared" si="2"/>
        <v>1.9650177604509577E-05</v>
      </c>
      <c r="W60" s="96">
        <f t="shared" si="16"/>
        <v>0.4218281487492722</v>
      </c>
      <c r="Y60" s="87">
        <f>Y59+'Fig. and Boost &amp; De-Orbit'!$B$10</f>
        <v>660</v>
      </c>
      <c r="Z60" s="79">
        <f>'Density &amp; Scale Height'!V52</f>
        <v>2.745339833402119E-13</v>
      </c>
      <c r="AA60" s="100">
        <f t="shared" si="17"/>
        <v>1.6322813574759183</v>
      </c>
      <c r="AB60" s="82">
        <f t="shared" si="18"/>
        <v>21466.887335026713</v>
      </c>
      <c r="AC60" s="105">
        <f t="shared" si="19"/>
        <v>7525.581071701447</v>
      </c>
      <c r="AD60" s="84">
        <f t="shared" si="3"/>
        <v>0.0004568185326605683</v>
      </c>
      <c r="AE60" s="96">
        <f t="shared" si="20"/>
        <v>9.806471973176642</v>
      </c>
      <c r="AG60" s="87">
        <f>AG59+'Fig. and Boost &amp; De-Orbit'!$B$10</f>
        <v>660</v>
      </c>
      <c r="AH60" s="79">
        <f>'Density &amp; Scale Height'!N52</f>
        <v>6.04677865888906E-14</v>
      </c>
      <c r="AI60" s="100">
        <f t="shared" si="21"/>
        <v>1.6322813574759183</v>
      </c>
      <c r="AJ60" s="82">
        <f t="shared" si="22"/>
        <v>69767.38383883682</v>
      </c>
      <c r="AK60" s="105">
        <f t="shared" si="23"/>
        <v>7525.581071701447</v>
      </c>
      <c r="AL60" s="84">
        <f t="shared" si="4"/>
        <v>0.00010061707190740852</v>
      </c>
      <c r="AM60" s="96">
        <f t="shared" si="24"/>
        <v>7.019789876504015</v>
      </c>
    </row>
    <row r="61" spans="1:39" ht="12.75">
      <c r="A61" s="87">
        <f>A60+'Fig. and Boost &amp; De-Orbit'!$B$10</f>
        <v>670</v>
      </c>
      <c r="B61" s="79">
        <f>'Density &amp; Scale Height'!F53</f>
        <v>1.0557967949358256E-14</v>
      </c>
      <c r="C61" s="100">
        <f t="shared" si="5"/>
        <v>1.6357613858809161</v>
      </c>
      <c r="D61" s="82">
        <f t="shared" si="6"/>
        <v>5355.304310036899</v>
      </c>
      <c r="E61" s="105">
        <f t="shared" si="7"/>
        <v>7520.240474075721</v>
      </c>
      <c r="F61" s="84">
        <f t="shared" si="25"/>
        <v>1.7580703627991736E-05</v>
      </c>
      <c r="G61" s="96">
        <f t="shared" si="8"/>
        <v>0.09415001791246548</v>
      </c>
      <c r="H61" s="48"/>
      <c r="I61" s="87">
        <f>I60+'Fig. and Boost &amp; De-Orbit'!$B$10</f>
        <v>670</v>
      </c>
      <c r="J61" s="79">
        <f>'Density &amp; Scale Height'!V53</f>
        <v>2.4456434448159294E-13</v>
      </c>
      <c r="K61" s="100">
        <f t="shared" si="9"/>
        <v>1.6357613858809161</v>
      </c>
      <c r="L61" s="82">
        <f t="shared" si="10"/>
        <v>5355.304310036899</v>
      </c>
      <c r="M61" s="98">
        <f t="shared" si="11"/>
        <v>7520.240474075721</v>
      </c>
      <c r="N61" s="84">
        <f t="shared" si="26"/>
        <v>0.00040723871098380295</v>
      </c>
      <c r="O61" s="96">
        <f t="shared" si="12"/>
        <v>2.180887224145431</v>
      </c>
      <c r="Q61" s="87">
        <f>Q60+'Fig. and Boost &amp; De-Orbit'!$B$10</f>
        <v>670</v>
      </c>
      <c r="R61" s="79">
        <f>'Density &amp; Scale Height'!F53</f>
        <v>1.0557967949358256E-14</v>
      </c>
      <c r="S61" s="100">
        <f t="shared" si="13"/>
        <v>1.6357613858809161</v>
      </c>
      <c r="T61" s="82">
        <f t="shared" si="14"/>
        <v>21421.217240147595</v>
      </c>
      <c r="U61" s="105">
        <f t="shared" si="15"/>
        <v>7520.240474075721</v>
      </c>
      <c r="V61" s="84">
        <f t="shared" si="2"/>
        <v>1.7580703627991736E-05</v>
      </c>
      <c r="W61" s="96">
        <f t="shared" si="16"/>
        <v>0.3766000716498619</v>
      </c>
      <c r="Y61" s="87">
        <f>Y60+'Fig. and Boost &amp; De-Orbit'!$B$10</f>
        <v>670</v>
      </c>
      <c r="Z61" s="79">
        <f>'Density &amp; Scale Height'!V53</f>
        <v>2.4456434448159294E-13</v>
      </c>
      <c r="AA61" s="100">
        <f t="shared" si="17"/>
        <v>1.6357613858809161</v>
      </c>
      <c r="AB61" s="82">
        <f t="shared" si="18"/>
        <v>21421.217240147595</v>
      </c>
      <c r="AC61" s="105">
        <f t="shared" si="19"/>
        <v>7520.240474075721</v>
      </c>
      <c r="AD61" s="84">
        <f t="shared" si="3"/>
        <v>0.00040723871098380295</v>
      </c>
      <c r="AE61" s="96">
        <f t="shared" si="20"/>
        <v>8.723548896581724</v>
      </c>
      <c r="AG61" s="87">
        <f>AG60+'Fig. and Boost &amp; De-Orbit'!$B$10</f>
        <v>670</v>
      </c>
      <c r="AH61" s="79">
        <f>'Density &amp; Scale Height'!N53</f>
        <v>5.32083804071548E-14</v>
      </c>
      <c r="AI61" s="100">
        <f t="shared" si="21"/>
        <v>1.6357613858809161</v>
      </c>
      <c r="AJ61" s="82">
        <f t="shared" si="22"/>
        <v>69618.95603047968</v>
      </c>
      <c r="AK61" s="105">
        <f t="shared" si="23"/>
        <v>7520.240474075721</v>
      </c>
      <c r="AL61" s="84">
        <f t="shared" si="4"/>
        <v>8.860045521548393E-05</v>
      </c>
      <c r="AM61" s="96">
        <f t="shared" si="24"/>
        <v>6.168271195927259</v>
      </c>
    </row>
    <row r="62" spans="1:39" ht="12.75">
      <c r="A62" s="87">
        <f>A61+'Fig. and Boost &amp; De-Orbit'!$B$10</f>
        <v>680</v>
      </c>
      <c r="B62" s="79">
        <f>'Density &amp; Scale Height'!F54</f>
        <v>9.439343740767974E-15</v>
      </c>
      <c r="C62" s="100">
        <f t="shared" si="5"/>
        <v>1.6392438839201942</v>
      </c>
      <c r="D62" s="82">
        <f t="shared" si="6"/>
        <v>5343.927212984787</v>
      </c>
      <c r="E62" s="105">
        <f t="shared" si="7"/>
        <v>7514.911230348403</v>
      </c>
      <c r="F62" s="84">
        <f t="shared" si="25"/>
        <v>1.5729162106330256E-05</v>
      </c>
      <c r="G62" s="96">
        <f t="shared" si="8"/>
        <v>0.08405549741746736</v>
      </c>
      <c r="H62" s="48"/>
      <c r="I62" s="87">
        <f>I61+'Fig. and Boost &amp; De-Orbit'!$B$10</f>
        <v>680</v>
      </c>
      <c r="J62" s="79">
        <f>'Density &amp; Scale Height'!V54</f>
        <v>2.178663561574107E-13</v>
      </c>
      <c r="K62" s="100">
        <f t="shared" si="9"/>
        <v>1.6392438839201942</v>
      </c>
      <c r="L62" s="82">
        <f t="shared" si="10"/>
        <v>5343.927212984787</v>
      </c>
      <c r="M62" s="98">
        <f t="shared" si="11"/>
        <v>7514.911230348403</v>
      </c>
      <c r="N62" s="84">
        <f t="shared" si="26"/>
        <v>0.00036303956372676715</v>
      </c>
      <c r="O62" s="96">
        <f t="shared" si="12"/>
        <v>1.9400570039895957</v>
      </c>
      <c r="Q62" s="87">
        <f>Q61+'Fig. and Boost &amp; De-Orbit'!$B$10</f>
        <v>680</v>
      </c>
      <c r="R62" s="79">
        <f>'Density &amp; Scale Height'!F54</f>
        <v>9.439343740767974E-15</v>
      </c>
      <c r="S62" s="100">
        <f t="shared" si="13"/>
        <v>1.6392438839201942</v>
      </c>
      <c r="T62" s="82">
        <f t="shared" si="14"/>
        <v>21375.708851939147</v>
      </c>
      <c r="U62" s="105">
        <f t="shared" si="15"/>
        <v>7514.911230348403</v>
      </c>
      <c r="V62" s="84">
        <f t="shared" si="2"/>
        <v>1.5729162106330256E-05</v>
      </c>
      <c r="W62" s="96">
        <f t="shared" si="16"/>
        <v>0.33622198966986944</v>
      </c>
      <c r="Y62" s="87">
        <f>Y61+'Fig. and Boost &amp; De-Orbit'!$B$10</f>
        <v>680</v>
      </c>
      <c r="Z62" s="79">
        <f>'Density &amp; Scale Height'!V54</f>
        <v>2.178663561574107E-13</v>
      </c>
      <c r="AA62" s="100">
        <f t="shared" si="17"/>
        <v>1.6392438839201942</v>
      </c>
      <c r="AB62" s="82">
        <f t="shared" si="18"/>
        <v>21375.708851939147</v>
      </c>
      <c r="AC62" s="105">
        <f t="shared" si="19"/>
        <v>7514.911230348403</v>
      </c>
      <c r="AD62" s="84">
        <f t="shared" si="3"/>
        <v>0.00036303956372676715</v>
      </c>
      <c r="AE62" s="96">
        <f t="shared" si="20"/>
        <v>7.760228015958383</v>
      </c>
      <c r="AG62" s="87">
        <f>AG61+'Fig. and Boost &amp; De-Orbit'!$B$10</f>
        <v>680</v>
      </c>
      <c r="AH62" s="79">
        <f>'Density &amp; Scale Height'!N54</f>
        <v>4.682049575918531E-14</v>
      </c>
      <c r="AI62" s="100">
        <f t="shared" si="21"/>
        <v>1.6392438839201942</v>
      </c>
      <c r="AJ62" s="82">
        <f t="shared" si="22"/>
        <v>69471.05376880223</v>
      </c>
      <c r="AK62" s="105">
        <f t="shared" si="23"/>
        <v>7514.911230348403</v>
      </c>
      <c r="AL62" s="84">
        <f t="shared" si="4"/>
        <v>7.801889494862886E-05</v>
      </c>
      <c r="AM62" s="96">
        <f t="shared" si="24"/>
        <v>5.420054845958728</v>
      </c>
    </row>
    <row r="63" spans="1:39" ht="12.75">
      <c r="A63" s="87">
        <f>A62+'Fig. and Boost &amp; De-Orbit'!$B$10</f>
        <v>690</v>
      </c>
      <c r="B63" s="79">
        <f>'Density &amp; Scale Height'!F55</f>
        <v>8.43923856216972E-15</v>
      </c>
      <c r="C63" s="100">
        <f t="shared" si="5"/>
        <v>1.642728849843637</v>
      </c>
      <c r="D63" s="82">
        <f t="shared" si="6"/>
        <v>5332.590342486418</v>
      </c>
      <c r="E63" s="105">
        <f t="shared" si="7"/>
        <v>7509.5933003465325</v>
      </c>
      <c r="F63" s="84">
        <f t="shared" si="25"/>
        <v>1.4072604685699731E-05</v>
      </c>
      <c r="G63" s="96">
        <f t="shared" si="8"/>
        <v>0.0750434358405915</v>
      </c>
      <c r="H63" s="48"/>
      <c r="I63" s="87">
        <f>I62+'Fig. and Boost &amp; De-Orbit'!$B$10</f>
        <v>690</v>
      </c>
      <c r="J63" s="79">
        <f>'Density &amp; Scale Height'!V55</f>
        <v>1.9408286700958794E-13</v>
      </c>
      <c r="K63" s="100">
        <f t="shared" si="9"/>
        <v>1.642728849843637</v>
      </c>
      <c r="L63" s="82">
        <f t="shared" si="10"/>
        <v>5332.590342486418</v>
      </c>
      <c r="M63" s="98">
        <f t="shared" si="11"/>
        <v>7509.5933003465325</v>
      </c>
      <c r="N63" s="84">
        <f t="shared" si="26"/>
        <v>0.0003236371911485534</v>
      </c>
      <c r="O63" s="96">
        <f t="shared" si="12"/>
        <v>1.7258245599882067</v>
      </c>
      <c r="Q63" s="87">
        <f>Q62+'Fig. and Boost &amp; De-Orbit'!$B$10</f>
        <v>690</v>
      </c>
      <c r="R63" s="79">
        <f>'Density &amp; Scale Height'!F55</f>
        <v>8.43923856216972E-15</v>
      </c>
      <c r="S63" s="100">
        <f t="shared" si="13"/>
        <v>1.642728849843637</v>
      </c>
      <c r="T63" s="82">
        <f t="shared" si="14"/>
        <v>21330.361369945673</v>
      </c>
      <c r="U63" s="105">
        <f t="shared" si="15"/>
        <v>7509.5933003465325</v>
      </c>
      <c r="V63" s="84">
        <f t="shared" si="2"/>
        <v>1.4072604685699731E-05</v>
      </c>
      <c r="W63" s="96">
        <f t="shared" si="16"/>
        <v>0.300173743362366</v>
      </c>
      <c r="Y63" s="87">
        <f>Y62+'Fig. and Boost &amp; De-Orbit'!$B$10</f>
        <v>690</v>
      </c>
      <c r="Z63" s="79">
        <f>'Density &amp; Scale Height'!V55</f>
        <v>1.9408286700958794E-13</v>
      </c>
      <c r="AA63" s="100">
        <f t="shared" si="17"/>
        <v>1.642728849843637</v>
      </c>
      <c r="AB63" s="82">
        <f t="shared" si="18"/>
        <v>21330.361369945673</v>
      </c>
      <c r="AC63" s="105">
        <f t="shared" si="19"/>
        <v>7509.5933003465325</v>
      </c>
      <c r="AD63" s="84">
        <f t="shared" si="3"/>
        <v>0.0003236371911485534</v>
      </c>
      <c r="AE63" s="96">
        <f t="shared" si="20"/>
        <v>6.903298239952827</v>
      </c>
      <c r="AG63" s="87">
        <f>AG62+'Fig. and Boost &amp; De-Orbit'!$B$10</f>
        <v>690</v>
      </c>
      <c r="AH63" s="79">
        <f>'Density &amp; Scale Height'!N55</f>
        <v>4.1199502904642656E-14</v>
      </c>
      <c r="AI63" s="100">
        <f t="shared" si="21"/>
        <v>1.642728849843637</v>
      </c>
      <c r="AJ63" s="82">
        <f t="shared" si="22"/>
        <v>69323.67445232344</v>
      </c>
      <c r="AK63" s="105">
        <f t="shared" si="23"/>
        <v>7509.5933003465325</v>
      </c>
      <c r="AL63" s="84">
        <f t="shared" si="4"/>
        <v>6.870102241490753E-05</v>
      </c>
      <c r="AM63" s="96">
        <f t="shared" si="24"/>
        <v>4.7626073124328245</v>
      </c>
    </row>
    <row r="64" spans="1:39" ht="12.75">
      <c r="A64" s="87">
        <f>A63+'Fig. and Boost &amp; De-Orbit'!$B$10</f>
        <v>700</v>
      </c>
      <c r="B64" s="79">
        <f>'Density &amp; Scale Height'!F56</f>
        <v>7.54509523809523E-15</v>
      </c>
      <c r="C64" s="100">
        <f t="shared" si="5"/>
        <v>1.646216281904845</v>
      </c>
      <c r="D64" s="82">
        <f t="shared" si="6"/>
        <v>5321.293499699664</v>
      </c>
      <c r="E64" s="105">
        <f t="shared" si="7"/>
        <v>7504.286644095867</v>
      </c>
      <c r="F64" s="84">
        <f t="shared" si="25"/>
        <v>1.2590499296697125E-05</v>
      </c>
      <c r="G64" s="96">
        <f t="shared" si="8"/>
        <v>0.0669977420654876</v>
      </c>
      <c r="H64" s="48"/>
      <c r="I64" s="87">
        <f>I63+'Fig. and Boost &amp; De-Orbit'!$B$10</f>
        <v>700</v>
      </c>
      <c r="J64" s="79">
        <f>'Density &amp; Scale Height'!V56</f>
        <v>1.7289571428571394E-13</v>
      </c>
      <c r="K64" s="100">
        <f t="shared" si="9"/>
        <v>1.646216281904845</v>
      </c>
      <c r="L64" s="82">
        <f t="shared" si="10"/>
        <v>5321.293499699664</v>
      </c>
      <c r="M64" s="98">
        <f t="shared" si="11"/>
        <v>7504.286644095867</v>
      </c>
      <c r="N64" s="84">
        <f t="shared" si="26"/>
        <v>0.00028851105260081187</v>
      </c>
      <c r="O64" s="96">
        <f t="shared" si="12"/>
        <v>1.535251988796208</v>
      </c>
      <c r="Q64" s="87">
        <f>Q63+'Fig. and Boost &amp; De-Orbit'!$B$10</f>
        <v>700</v>
      </c>
      <c r="R64" s="79">
        <f>'Density &amp; Scale Height'!F56</f>
        <v>7.54509523809523E-15</v>
      </c>
      <c r="S64" s="100">
        <f t="shared" si="13"/>
        <v>1.646216281904845</v>
      </c>
      <c r="T64" s="82">
        <f t="shared" si="14"/>
        <v>21285.173998798655</v>
      </c>
      <c r="U64" s="105">
        <f t="shared" si="15"/>
        <v>7504.286644095867</v>
      </c>
      <c r="V64" s="84">
        <f t="shared" si="2"/>
        <v>1.2590499296697125E-05</v>
      </c>
      <c r="W64" s="96">
        <f t="shared" si="16"/>
        <v>0.2679909682619504</v>
      </c>
      <c r="Y64" s="87">
        <f>Y63+'Fig. and Boost &amp; De-Orbit'!$B$10</f>
        <v>700</v>
      </c>
      <c r="Z64" s="79">
        <f>'Density &amp; Scale Height'!V56</f>
        <v>1.7289571428571394E-13</v>
      </c>
      <c r="AA64" s="100">
        <f t="shared" si="17"/>
        <v>1.646216281904845</v>
      </c>
      <c r="AB64" s="82">
        <f t="shared" si="18"/>
        <v>21285.173998798655</v>
      </c>
      <c r="AC64" s="105">
        <f t="shared" si="19"/>
        <v>7504.286644095867</v>
      </c>
      <c r="AD64" s="84">
        <f t="shared" si="3"/>
        <v>0.00028851105260081187</v>
      </c>
      <c r="AE64" s="96">
        <f t="shared" si="20"/>
        <v>6.141007955184832</v>
      </c>
      <c r="AG64" s="87">
        <f>AG63+'Fig. and Boost &amp; De-Orbit'!$B$10</f>
        <v>700</v>
      </c>
      <c r="AH64" s="79">
        <f>'Density &amp; Scale Height'!N56</f>
        <v>3.625333333333307E-14</v>
      </c>
      <c r="AI64" s="100">
        <f t="shared" si="21"/>
        <v>1.646216281904845</v>
      </c>
      <c r="AJ64" s="82">
        <f t="shared" si="22"/>
        <v>69176.81549609563</v>
      </c>
      <c r="AK64" s="105">
        <f t="shared" si="23"/>
        <v>7504.286644095867</v>
      </c>
      <c r="AL64" s="84">
        <f t="shared" si="4"/>
        <v>6.049593191768474E-05</v>
      </c>
      <c r="AM64" s="96">
        <f t="shared" si="24"/>
        <v>4.18491592053404</v>
      </c>
    </row>
    <row r="65" spans="1:39" ht="12.75">
      <c r="A65" s="87">
        <f>A64+'Fig. and Boost &amp; De-Orbit'!$B$10</f>
        <v>710</v>
      </c>
      <c r="B65" s="79">
        <f>'Density &amp; Scale Height'!F57</f>
        <v>6.895748781355446E-15</v>
      </c>
      <c r="C65" s="100">
        <f t="shared" si="5"/>
        <v>1.64970617836112</v>
      </c>
      <c r="D65" s="82">
        <f t="shared" si="6"/>
        <v>5310.0364870443245</v>
      </c>
      <c r="E65" s="105">
        <f t="shared" si="7"/>
        <v>7498.991221819619</v>
      </c>
      <c r="F65" s="84">
        <f t="shared" si="25"/>
        <v>1.1515060598229172E-05</v>
      </c>
      <c r="G65" s="96">
        <f t="shared" si="8"/>
        <v>0.06114539192712335</v>
      </c>
      <c r="H65" s="48"/>
      <c r="I65" s="87">
        <f>I64+'Fig. and Boost &amp; De-Orbit'!$B$10</f>
        <v>710</v>
      </c>
      <c r="J65" s="79">
        <f>'Density &amp; Scale Height'!V57</f>
        <v>1.5479771962727916E-13</v>
      </c>
      <c r="K65" s="100">
        <f t="shared" si="9"/>
        <v>1.64970617836112</v>
      </c>
      <c r="L65" s="82">
        <f t="shared" si="10"/>
        <v>5310.0364870443245</v>
      </c>
      <c r="M65" s="98">
        <f t="shared" si="11"/>
        <v>7498.991221819619</v>
      </c>
      <c r="N65" s="84">
        <f t="shared" si="26"/>
        <v>0.00025849333821372693</v>
      </c>
      <c r="O65" s="96">
        <f t="shared" si="12"/>
        <v>1.372609057572779</v>
      </c>
      <c r="Q65" s="87">
        <f>Q64+'Fig. and Boost &amp; De-Orbit'!$B$10</f>
        <v>710</v>
      </c>
      <c r="R65" s="79">
        <f>'Density &amp; Scale Height'!F57</f>
        <v>6.895748781355446E-15</v>
      </c>
      <c r="S65" s="100">
        <f t="shared" si="13"/>
        <v>1.64970617836112</v>
      </c>
      <c r="T65" s="82">
        <f t="shared" si="14"/>
        <v>21240.145948177298</v>
      </c>
      <c r="U65" s="105">
        <f t="shared" si="15"/>
        <v>7498.991221819619</v>
      </c>
      <c r="V65" s="84">
        <f t="shared" si="2"/>
        <v>1.1515060598229172E-05</v>
      </c>
      <c r="W65" s="96">
        <f t="shared" si="16"/>
        <v>0.2445815677084934</v>
      </c>
      <c r="Y65" s="87">
        <f>Y64+'Fig. and Boost &amp; De-Orbit'!$B$10</f>
        <v>710</v>
      </c>
      <c r="Z65" s="79">
        <f>'Density &amp; Scale Height'!V57</f>
        <v>1.5479771962727916E-13</v>
      </c>
      <c r="AA65" s="100">
        <f t="shared" si="17"/>
        <v>1.64970617836112</v>
      </c>
      <c r="AB65" s="82">
        <f t="shared" si="18"/>
        <v>21240.145948177298</v>
      </c>
      <c r="AC65" s="105">
        <f t="shared" si="19"/>
        <v>7498.991221819619</v>
      </c>
      <c r="AD65" s="84">
        <f t="shared" si="3"/>
        <v>0.00025849333821372693</v>
      </c>
      <c r="AE65" s="96">
        <f t="shared" si="20"/>
        <v>5.490436230291116</v>
      </c>
      <c r="AG65" s="87">
        <f>AG64+'Fig. and Boost &amp; De-Orbit'!$B$10</f>
        <v>710</v>
      </c>
      <c r="AH65" s="79">
        <f>'Density &amp; Scale Height'!N57</f>
        <v>3.226679301309478E-14</v>
      </c>
      <c r="AI65" s="100">
        <f t="shared" si="21"/>
        <v>1.64970617836112</v>
      </c>
      <c r="AJ65" s="82">
        <f t="shared" si="22"/>
        <v>69030.47433157622</v>
      </c>
      <c r="AK65" s="105">
        <f t="shared" si="23"/>
        <v>7498.991221819619</v>
      </c>
      <c r="AL65" s="84">
        <f t="shared" si="4"/>
        <v>5.388161440290614E-05</v>
      </c>
      <c r="AM65" s="96">
        <f t="shared" si="24"/>
        <v>3.7194733999836993</v>
      </c>
    </row>
    <row r="66" spans="1:39" ht="12.75">
      <c r="A66" s="87">
        <f>A65+'Fig. and Boost &amp; De-Orbit'!$B$10</f>
        <v>720</v>
      </c>
      <c r="B66" s="79">
        <f>'Density &amp; Scale Height'!F58</f>
        <v>6.302286419855653E-15</v>
      </c>
      <c r="C66" s="100">
        <f t="shared" si="5"/>
        <v>1.6531985374734532</v>
      </c>
      <c r="D66" s="82">
        <f t="shared" si="6"/>
        <v>5298.819108192361</v>
      </c>
      <c r="E66" s="105">
        <f t="shared" si="7"/>
        <v>7493.706993937203</v>
      </c>
      <c r="F66" s="84">
        <f t="shared" si="25"/>
        <v>1.0531471826286113E-05</v>
      </c>
      <c r="G66" s="96">
        <f t="shared" si="8"/>
        <v>0.05580436415051436</v>
      </c>
      <c r="H66" s="48"/>
      <c r="I66" s="87">
        <f>I65+'Fig. and Boost &amp; De-Orbit'!$B$10</f>
        <v>720</v>
      </c>
      <c r="J66" s="79">
        <f>'Density &amp; Scale Height'!V58</f>
        <v>1.3859414677108553E-13</v>
      </c>
      <c r="K66" s="100">
        <f t="shared" si="9"/>
        <v>1.6531985374734532</v>
      </c>
      <c r="L66" s="82">
        <f t="shared" si="10"/>
        <v>5298.819108192361</v>
      </c>
      <c r="M66" s="98">
        <f t="shared" si="11"/>
        <v>7493.706993937203</v>
      </c>
      <c r="N66" s="84">
        <f t="shared" si="26"/>
        <v>0.00023159854293662525</v>
      </c>
      <c r="O66" s="96">
        <f t="shared" si="12"/>
        <v>1.2271987847420989</v>
      </c>
      <c r="Q66" s="87">
        <f>Q65+'Fig. and Boost &amp; De-Orbit'!$B$10</f>
        <v>720</v>
      </c>
      <c r="R66" s="79">
        <f>'Density &amp; Scale Height'!F58</f>
        <v>6.302286419855653E-15</v>
      </c>
      <c r="S66" s="100">
        <f t="shared" si="13"/>
        <v>1.6531985374734532</v>
      </c>
      <c r="T66" s="82">
        <f t="shared" si="14"/>
        <v>21195.276432769446</v>
      </c>
      <c r="U66" s="105">
        <f t="shared" si="15"/>
        <v>7493.706993937203</v>
      </c>
      <c r="V66" s="84">
        <f t="shared" si="2"/>
        <v>1.0531471826286113E-05</v>
      </c>
      <c r="W66" s="96">
        <f t="shared" si="16"/>
        <v>0.22321745660205744</v>
      </c>
      <c r="Y66" s="87">
        <f>Y65+'Fig. and Boost &amp; De-Orbit'!$B$10</f>
        <v>720</v>
      </c>
      <c r="Z66" s="79">
        <f>'Density &amp; Scale Height'!V58</f>
        <v>1.3859414677108553E-13</v>
      </c>
      <c r="AA66" s="100">
        <f t="shared" si="17"/>
        <v>1.6531985374734532</v>
      </c>
      <c r="AB66" s="82">
        <f t="shared" si="18"/>
        <v>21195.276432769446</v>
      </c>
      <c r="AC66" s="105">
        <f t="shared" si="19"/>
        <v>7493.706993937203</v>
      </c>
      <c r="AD66" s="84">
        <f t="shared" si="3"/>
        <v>0.00023159854293662525</v>
      </c>
      <c r="AE66" s="96">
        <f t="shared" si="20"/>
        <v>4.9087951389683955</v>
      </c>
      <c r="AG66" s="87">
        <f>AG65+'Fig. and Boost &amp; De-Orbit'!$B$10</f>
        <v>720</v>
      </c>
      <c r="AH66" s="79">
        <f>'Density &amp; Scale Height'!N58</f>
        <v>2.871862627850064E-14</v>
      </c>
      <c r="AI66" s="100">
        <f t="shared" si="21"/>
        <v>1.6531985374734532</v>
      </c>
      <c r="AJ66" s="82">
        <f t="shared" si="22"/>
        <v>68884.6484065007</v>
      </c>
      <c r="AK66" s="105">
        <f t="shared" si="23"/>
        <v>7493.706993937203</v>
      </c>
      <c r="AL66" s="84">
        <f t="shared" si="4"/>
        <v>4.799042496526154E-05</v>
      </c>
      <c r="AM66" s="96">
        <f t="shared" si="24"/>
        <v>3.3058035506105945</v>
      </c>
    </row>
    <row r="67" spans="1:39" ht="12.75">
      <c r="A67" s="87">
        <f>A66+'Fig. and Boost &amp; De-Orbit'!$B$10</f>
        <v>730</v>
      </c>
      <c r="B67" s="79">
        <f>'Density &amp; Scale Height'!F59</f>
        <v>5.759898653107508E-15</v>
      </c>
      <c r="C67" s="100">
        <f t="shared" si="5"/>
        <v>1.6566933575065128</v>
      </c>
      <c r="D67" s="82">
        <f t="shared" si="6"/>
        <v>5287.6411680582005</v>
      </c>
      <c r="E67" s="105">
        <f t="shared" si="7"/>
        <v>7488.433921062997</v>
      </c>
      <c r="F67" s="84">
        <f t="shared" si="25"/>
        <v>9.631889282221807E-06</v>
      </c>
      <c r="G67" s="96">
        <f t="shared" si="8"/>
        <v>0.050929974294854574</v>
      </c>
      <c r="H67" s="48"/>
      <c r="I67" s="87">
        <f>I66+'Fig. and Boost &amp; De-Orbit'!$B$10</f>
        <v>730</v>
      </c>
      <c r="J67" s="79">
        <f>'Density &amp; Scale Height'!V59</f>
        <v>1.2408669562739612E-13</v>
      </c>
      <c r="K67" s="100">
        <f t="shared" si="9"/>
        <v>1.6566933575065128</v>
      </c>
      <c r="L67" s="82">
        <f t="shared" si="10"/>
        <v>5287.6411680582005</v>
      </c>
      <c r="M67" s="98">
        <f t="shared" si="11"/>
        <v>7488.433921062997</v>
      </c>
      <c r="N67" s="84">
        <f t="shared" si="26"/>
        <v>0.0002075017957191005</v>
      </c>
      <c r="O67" s="96">
        <f t="shared" si="12"/>
        <v>1.0971950374903185</v>
      </c>
      <c r="Q67" s="87">
        <f>Q66+'Fig. and Boost &amp; De-Orbit'!$B$10</f>
        <v>730</v>
      </c>
      <c r="R67" s="79">
        <f>'Density &amp; Scale Height'!F59</f>
        <v>5.759898653107508E-15</v>
      </c>
      <c r="S67" s="100">
        <f t="shared" si="13"/>
        <v>1.6566933575065128</v>
      </c>
      <c r="T67" s="82">
        <f t="shared" si="14"/>
        <v>21150.564672232802</v>
      </c>
      <c r="U67" s="105">
        <f t="shared" si="15"/>
        <v>7488.433921062997</v>
      </c>
      <c r="V67" s="84">
        <f t="shared" si="2"/>
        <v>9.631889282221807E-06</v>
      </c>
      <c r="W67" s="96">
        <f t="shared" si="16"/>
        <v>0.2037198971794183</v>
      </c>
      <c r="Y67" s="87">
        <f>Y66+'Fig. and Boost &amp; De-Orbit'!$B$10</f>
        <v>730</v>
      </c>
      <c r="Z67" s="79">
        <f>'Density &amp; Scale Height'!V59</f>
        <v>1.2408669562739612E-13</v>
      </c>
      <c r="AA67" s="100">
        <f t="shared" si="17"/>
        <v>1.6566933575065128</v>
      </c>
      <c r="AB67" s="82">
        <f t="shared" si="18"/>
        <v>21150.564672232802</v>
      </c>
      <c r="AC67" s="105">
        <f t="shared" si="19"/>
        <v>7488.433921062997</v>
      </c>
      <c r="AD67" s="84">
        <f t="shared" si="3"/>
        <v>0.0002075017957191005</v>
      </c>
      <c r="AE67" s="96">
        <f t="shared" si="20"/>
        <v>4.388780149961274</v>
      </c>
      <c r="AG67" s="87">
        <f>AG66+'Fig. and Boost &amp; De-Orbit'!$B$10</f>
        <v>730</v>
      </c>
      <c r="AH67" s="79">
        <f>'Density &amp; Scale Height'!N59</f>
        <v>2.5560628073247837E-14</v>
      </c>
      <c r="AI67" s="100">
        <f t="shared" si="21"/>
        <v>1.6566933575065128</v>
      </c>
      <c r="AJ67" s="82">
        <f t="shared" si="22"/>
        <v>68739.33518475661</v>
      </c>
      <c r="AK67" s="105">
        <f t="shared" si="23"/>
        <v>7488.433921062997</v>
      </c>
      <c r="AL67" s="84">
        <f t="shared" si="4"/>
        <v>4.2743311022104265E-05</v>
      </c>
      <c r="AM67" s="96">
        <f t="shared" si="24"/>
        <v>2.9381467832547266</v>
      </c>
    </row>
    <row r="68" spans="1:39" ht="12.75">
      <c r="A68" s="87">
        <f>A67+'Fig. and Boost &amp; De-Orbit'!$B$10</f>
        <v>740</v>
      </c>
      <c r="B68" s="79">
        <f>'Density &amp; Scale Height'!F60</f>
        <v>5.264189896153524E-15</v>
      </c>
      <c r="C68" s="100">
        <f t="shared" si="5"/>
        <v>1.6601906367286288</v>
      </c>
      <c r="D68" s="82">
        <f t="shared" si="6"/>
        <v>5276.502472789148</v>
      </c>
      <c r="E68" s="105">
        <f t="shared" si="7"/>
        <v>7483.171964005104</v>
      </c>
      <c r="F68" s="84">
        <f t="shared" si="25"/>
        <v>8.80913901371158E-06</v>
      </c>
      <c r="G68" s="96">
        <f t="shared" si="8"/>
        <v>0.04648144378899251</v>
      </c>
      <c r="H68" s="48"/>
      <c r="I68" s="87">
        <f>I67+'Fig. and Boost &amp; De-Orbit'!$B$10</f>
        <v>740</v>
      </c>
      <c r="J68" s="79">
        <f>'Density &amp; Scale Height'!V60</f>
        <v>1.1109782332408192E-13</v>
      </c>
      <c r="K68" s="100">
        <f t="shared" si="9"/>
        <v>1.6601906367286288</v>
      </c>
      <c r="L68" s="82">
        <f t="shared" si="10"/>
        <v>5276.502472789148</v>
      </c>
      <c r="M68" s="98">
        <f t="shared" si="11"/>
        <v>7483.171964005104</v>
      </c>
      <c r="N68" s="84">
        <f t="shared" si="26"/>
        <v>0.00018591201858005017</v>
      </c>
      <c r="O68" s="96">
        <f t="shared" si="12"/>
        <v>0.9809652257588567</v>
      </c>
      <c r="Q68" s="87">
        <f>Q67+'Fig. and Boost &amp; De-Orbit'!$B$10</f>
        <v>740</v>
      </c>
      <c r="R68" s="79">
        <f>'Density &amp; Scale Height'!F60</f>
        <v>5.264189896153524E-15</v>
      </c>
      <c r="S68" s="100">
        <f t="shared" si="13"/>
        <v>1.6601906367286288</v>
      </c>
      <c r="T68" s="82">
        <f t="shared" si="14"/>
        <v>21106.00989115659</v>
      </c>
      <c r="U68" s="105">
        <f t="shared" si="15"/>
        <v>7483.171964005104</v>
      </c>
      <c r="V68" s="84">
        <f t="shared" si="2"/>
        <v>8.80913901371158E-06</v>
      </c>
      <c r="W68" s="96">
        <f t="shared" si="16"/>
        <v>0.18592577515597003</v>
      </c>
      <c r="Y68" s="87">
        <f>Y67+'Fig. and Boost &amp; De-Orbit'!$B$10</f>
        <v>740</v>
      </c>
      <c r="Z68" s="79">
        <f>'Density &amp; Scale Height'!V60</f>
        <v>1.1109782332408192E-13</v>
      </c>
      <c r="AA68" s="100">
        <f t="shared" si="17"/>
        <v>1.6601906367286288</v>
      </c>
      <c r="AB68" s="82">
        <f t="shared" si="18"/>
        <v>21106.00989115659</v>
      </c>
      <c r="AC68" s="105">
        <f t="shared" si="19"/>
        <v>7483.171964005104</v>
      </c>
      <c r="AD68" s="84">
        <f t="shared" si="3"/>
        <v>0.00018591201858005017</v>
      </c>
      <c r="AE68" s="96">
        <f t="shared" si="20"/>
        <v>3.923860903035427</v>
      </c>
      <c r="AG68" s="87">
        <f>AG67+'Fig. and Boost &amp; De-Orbit'!$B$10</f>
        <v>740</v>
      </c>
      <c r="AH68" s="79">
        <f>'Density &amp; Scale Height'!N60</f>
        <v>2.274989413362064E-14</v>
      </c>
      <c r="AI68" s="100">
        <f t="shared" si="21"/>
        <v>1.6601906367286288</v>
      </c>
      <c r="AJ68" s="82">
        <f t="shared" si="22"/>
        <v>68594.53214625892</v>
      </c>
      <c r="AK68" s="105">
        <f t="shared" si="23"/>
        <v>7483.171964005104</v>
      </c>
      <c r="AL68" s="84">
        <f t="shared" si="4"/>
        <v>3.806986144567478E-05</v>
      </c>
      <c r="AM68" s="96">
        <f t="shared" si="24"/>
        <v>2.6113843347389616</v>
      </c>
    </row>
    <row r="69" spans="1:39" ht="12.75">
      <c r="A69" s="87">
        <f>A68+'Fig. and Boost &amp; De-Orbit'!$B$10</f>
        <v>750</v>
      </c>
      <c r="B69" s="79">
        <f>'Density &amp; Scale Height'!F61</f>
        <v>4.811142857142805E-15</v>
      </c>
      <c r="C69" s="100">
        <f t="shared" si="5"/>
        <v>1.6636903734117836</v>
      </c>
      <c r="D69" s="82">
        <f t="shared" si="6"/>
        <v>5265.402829755867</v>
      </c>
      <c r="E69" s="105">
        <f t="shared" si="7"/>
        <v>7477.921083764136</v>
      </c>
      <c r="F69" s="84">
        <f t="shared" si="25"/>
        <v>8.05665963457879E-06</v>
      </c>
      <c r="G69" s="96">
        <f t="shared" si="8"/>
        <v>0.04242155843829103</v>
      </c>
      <c r="H69" s="48"/>
      <c r="I69" s="87">
        <f>I68+'Fig. and Boost &amp; De-Orbit'!$B$10</f>
        <v>750</v>
      </c>
      <c r="J69" s="79">
        <f>'Density &amp; Scale Height'!V61</f>
        <v>9.946857142857073E-14</v>
      </c>
      <c r="K69" s="100">
        <f t="shared" si="9"/>
        <v>1.6636903734117836</v>
      </c>
      <c r="L69" s="82">
        <f t="shared" si="10"/>
        <v>5265.402829755867</v>
      </c>
      <c r="M69" s="98">
        <f t="shared" si="11"/>
        <v>7477.921083764136</v>
      </c>
      <c r="N69" s="84">
        <f t="shared" si="26"/>
        <v>0.00016656841173361072</v>
      </c>
      <c r="O69" s="96">
        <f t="shared" si="12"/>
        <v>0.8770497864900942</v>
      </c>
      <c r="Q69" s="87">
        <f>Q68+'Fig. and Boost &amp; De-Orbit'!$B$10</f>
        <v>750</v>
      </c>
      <c r="R69" s="79">
        <f>'Density &amp; Scale Height'!F61</f>
        <v>4.811142857142805E-15</v>
      </c>
      <c r="S69" s="100">
        <f t="shared" si="13"/>
        <v>1.6636903734117836</v>
      </c>
      <c r="T69" s="82">
        <f t="shared" si="14"/>
        <v>21061.61131902347</v>
      </c>
      <c r="U69" s="105">
        <f t="shared" si="15"/>
        <v>7477.921083764136</v>
      </c>
      <c r="V69" s="84">
        <f t="shared" si="2"/>
        <v>8.05665963457879E-06</v>
      </c>
      <c r="W69" s="96">
        <f t="shared" si="16"/>
        <v>0.1696862337531641</v>
      </c>
      <c r="Y69" s="87">
        <f>Y68+'Fig. and Boost &amp; De-Orbit'!$B$10</f>
        <v>750</v>
      </c>
      <c r="Z69" s="79">
        <f>'Density &amp; Scale Height'!V61</f>
        <v>9.946857142857073E-14</v>
      </c>
      <c r="AA69" s="100">
        <f t="shared" si="17"/>
        <v>1.6636903734117836</v>
      </c>
      <c r="AB69" s="82">
        <f t="shared" si="18"/>
        <v>21061.61131902347</v>
      </c>
      <c r="AC69" s="105">
        <f t="shared" si="19"/>
        <v>7477.921083764136</v>
      </c>
      <c r="AD69" s="84">
        <f t="shared" si="3"/>
        <v>0.00016656841173361072</v>
      </c>
      <c r="AE69" s="96">
        <f t="shared" si="20"/>
        <v>3.508199145960377</v>
      </c>
      <c r="AG69" s="87">
        <f>AG68+'Fig. and Boost &amp; De-Orbit'!$B$10</f>
        <v>750</v>
      </c>
      <c r="AH69" s="79">
        <f>'Density &amp; Scale Height'!N61</f>
        <v>2.024823809523808E-14</v>
      </c>
      <c r="AI69" s="100">
        <f t="shared" si="21"/>
        <v>1.6636903734117836</v>
      </c>
      <c r="AJ69" s="82">
        <f t="shared" si="22"/>
        <v>68450.23678682627</v>
      </c>
      <c r="AK69" s="105">
        <f t="shared" si="23"/>
        <v>7477.921083764136</v>
      </c>
      <c r="AL69" s="84">
        <f t="shared" si="4"/>
        <v>3.390736200881075E-05</v>
      </c>
      <c r="AM69" s="96">
        <f t="shared" si="24"/>
        <v>2.320966958319733</v>
      </c>
    </row>
    <row r="70" spans="1:39" ht="12.75">
      <c r="A70" s="87">
        <f>A69+'Fig. and Boost &amp; De-Orbit'!$B$10</f>
        <v>760</v>
      </c>
      <c r="B70" s="79">
        <f>'Density &amp; Scale Height'!F62</f>
        <v>4.473685608527121E-15</v>
      </c>
      <c r="C70" s="100">
        <f t="shared" si="5"/>
        <v>1.667192565831595</v>
      </c>
      <c r="D70" s="82">
        <f t="shared" si="6"/>
        <v>5254.34204754297</v>
      </c>
      <c r="E70" s="105">
        <f t="shared" si="7"/>
        <v>7472.68124153199</v>
      </c>
      <c r="F70" s="84">
        <f t="shared" si="25"/>
        <v>7.496812430472848E-06</v>
      </c>
      <c r="G70" s="96">
        <f t="shared" si="8"/>
        <v>0.03939081677597629</v>
      </c>
      <c r="H70" s="48"/>
      <c r="I70" s="87">
        <f>I69+'Fig. and Boost &amp; De-Orbit'!$B$10</f>
        <v>760</v>
      </c>
      <c r="J70" s="79">
        <f>'Density &amp; Scale Height'!V62</f>
        <v>8.952767757042668E-14</v>
      </c>
      <c r="K70" s="100">
        <f t="shared" si="9"/>
        <v>1.667192565831595</v>
      </c>
      <c r="L70" s="82">
        <f t="shared" si="10"/>
        <v>5254.34204754297</v>
      </c>
      <c r="M70" s="98">
        <f t="shared" si="11"/>
        <v>7472.68124153199</v>
      </c>
      <c r="N70" s="84">
        <f t="shared" si="26"/>
        <v>0.0001500266815356994</v>
      </c>
      <c r="O70" s="96">
        <f t="shared" si="12"/>
        <v>0.7882915010463639</v>
      </c>
      <c r="Q70" s="87">
        <f>Q69+'Fig. and Boost &amp; De-Orbit'!$B$10</f>
        <v>760</v>
      </c>
      <c r="R70" s="79">
        <f>'Density &amp; Scale Height'!F62</f>
        <v>4.473685608527121E-15</v>
      </c>
      <c r="S70" s="100">
        <f t="shared" si="13"/>
        <v>1.667192565831595</v>
      </c>
      <c r="T70" s="82">
        <f t="shared" si="14"/>
        <v>21017.36819017188</v>
      </c>
      <c r="U70" s="105">
        <f t="shared" si="15"/>
        <v>7472.68124153199</v>
      </c>
      <c r="V70" s="84">
        <f t="shared" si="2"/>
        <v>7.496812430472848E-06</v>
      </c>
      <c r="W70" s="96">
        <f t="shared" si="16"/>
        <v>0.15756326710390517</v>
      </c>
      <c r="Y70" s="87">
        <f>Y69+'Fig. and Boost &amp; De-Orbit'!$B$10</f>
        <v>760</v>
      </c>
      <c r="Z70" s="79">
        <f>'Density &amp; Scale Height'!V62</f>
        <v>8.952767757042668E-14</v>
      </c>
      <c r="AA70" s="100">
        <f t="shared" si="17"/>
        <v>1.667192565831595</v>
      </c>
      <c r="AB70" s="82">
        <f t="shared" si="18"/>
        <v>21017.36819017188</v>
      </c>
      <c r="AC70" s="105">
        <f t="shared" si="19"/>
        <v>7472.68124153199</v>
      </c>
      <c r="AD70" s="84">
        <f t="shared" si="3"/>
        <v>0.0001500266815356994</v>
      </c>
      <c r="AE70" s="96">
        <f t="shared" si="20"/>
        <v>3.1531660041854557</v>
      </c>
      <c r="AG70" s="87">
        <f>AG69+'Fig. and Boost &amp; De-Orbit'!$B$10</f>
        <v>760</v>
      </c>
      <c r="AH70" s="79">
        <f>'Density &amp; Scale Height'!N62</f>
        <v>1.8255251746119143E-14</v>
      </c>
      <c r="AI70" s="100">
        <f t="shared" si="21"/>
        <v>1.667192565831595</v>
      </c>
      <c r="AJ70" s="82">
        <f t="shared" si="22"/>
        <v>68306.4466180586</v>
      </c>
      <c r="AK70" s="105">
        <f t="shared" si="23"/>
        <v>7472.68124153199</v>
      </c>
      <c r="AL70" s="84">
        <f t="shared" si="4"/>
        <v>3.059137592298859E-05</v>
      </c>
      <c r="AM70" s="96">
        <f t="shared" si="24"/>
        <v>2.0895881864565835</v>
      </c>
    </row>
    <row r="71" spans="1:39" ht="12.75">
      <c r="A71" s="87">
        <f>A70+'Fig. and Boost &amp; De-Orbit'!$B$10</f>
        <v>770</v>
      </c>
      <c r="B71" s="79">
        <f>'Density &amp; Scale Height'!F63</f>
        <v>4.159897870051674E-15</v>
      </c>
      <c r="C71" s="100">
        <f t="shared" si="5"/>
        <v>1.6706972122673076</v>
      </c>
      <c r="D71" s="82">
        <f t="shared" si="6"/>
        <v>5243.319935939668</v>
      </c>
      <c r="E71" s="105">
        <f t="shared" si="7"/>
        <v>7467.45239869065</v>
      </c>
      <c r="F71" s="84">
        <f t="shared" si="25"/>
        <v>6.975861463158221E-06</v>
      </c>
      <c r="G71" s="96">
        <f t="shared" si="8"/>
        <v>0.03657667348013076</v>
      </c>
      <c r="H71" s="48"/>
      <c r="I71" s="87">
        <f>I70+'Fig. and Boost &amp; De-Orbit'!$B$10</f>
        <v>770</v>
      </c>
      <c r="J71" s="79">
        <f>'Density &amp; Scale Height'!V63</f>
        <v>8.058027712713328E-14</v>
      </c>
      <c r="K71" s="100">
        <f t="shared" si="9"/>
        <v>1.6706972122673076</v>
      </c>
      <c r="L71" s="82">
        <f t="shared" si="10"/>
        <v>5243.319935939668</v>
      </c>
      <c r="M71" s="98">
        <f t="shared" si="11"/>
        <v>7467.45239869065</v>
      </c>
      <c r="N71" s="84">
        <f t="shared" si="26"/>
        <v>0.00013512756020974052</v>
      </c>
      <c r="O71" s="96">
        <f t="shared" si="12"/>
        <v>0.7085170303426203</v>
      </c>
      <c r="Q71" s="87">
        <f>Q70+'Fig. and Boost &amp; De-Orbit'!$B$10</f>
        <v>770</v>
      </c>
      <c r="R71" s="79">
        <f>'Density &amp; Scale Height'!F63</f>
        <v>4.159897870051674E-15</v>
      </c>
      <c r="S71" s="100">
        <f t="shared" si="13"/>
        <v>1.6706972122673076</v>
      </c>
      <c r="T71" s="82">
        <f t="shared" si="14"/>
        <v>20973.27974375867</v>
      </c>
      <c r="U71" s="105">
        <f t="shared" si="15"/>
        <v>7467.45239869065</v>
      </c>
      <c r="V71" s="84">
        <f t="shared" si="2"/>
        <v>6.975861463158221E-06</v>
      </c>
      <c r="W71" s="96">
        <f t="shared" si="16"/>
        <v>0.14630669392052303</v>
      </c>
      <c r="Y71" s="87">
        <f>Y70+'Fig. and Boost &amp; De-Orbit'!$B$10</f>
        <v>770</v>
      </c>
      <c r="Z71" s="79">
        <f>'Density &amp; Scale Height'!V63</f>
        <v>8.058027712713328E-14</v>
      </c>
      <c r="AA71" s="100">
        <f t="shared" si="17"/>
        <v>1.6706972122673076</v>
      </c>
      <c r="AB71" s="82">
        <f t="shared" si="18"/>
        <v>20973.27974375867</v>
      </c>
      <c r="AC71" s="105">
        <f t="shared" si="19"/>
        <v>7467.45239869065</v>
      </c>
      <c r="AD71" s="84">
        <f t="shared" si="3"/>
        <v>0.00013512756020974052</v>
      </c>
      <c r="AE71" s="96">
        <f t="shared" si="20"/>
        <v>2.834068121370481</v>
      </c>
      <c r="AG71" s="87">
        <f>AG70+'Fig. and Boost &amp; De-Orbit'!$B$10</f>
        <v>770</v>
      </c>
      <c r="AH71" s="79">
        <f>'Density &amp; Scale Height'!N63</f>
        <v>1.6458430345727817E-14</v>
      </c>
      <c r="AI71" s="100">
        <f t="shared" si="21"/>
        <v>1.6706972122673076</v>
      </c>
      <c r="AJ71" s="82">
        <f t="shared" si="22"/>
        <v>68163.15916721568</v>
      </c>
      <c r="AK71" s="105">
        <f t="shared" si="23"/>
        <v>7467.45239869065</v>
      </c>
      <c r="AL71" s="84">
        <f t="shared" si="4"/>
        <v>2.7599651140332036E-05</v>
      </c>
      <c r="AM71" s="96">
        <f t="shared" si="24"/>
        <v>1.8812794136380784</v>
      </c>
    </row>
    <row r="72" spans="1:39" ht="12.75">
      <c r="A72" s="87">
        <f>A71+'Fig. and Boost &amp; De-Orbit'!$B$10</f>
        <v>780</v>
      </c>
      <c r="B72" s="79">
        <f>'Density &amp; Scale Height'!F64</f>
        <v>3.8681194441282175E-15</v>
      </c>
      <c r="C72" s="100">
        <f t="shared" si="5"/>
        <v>1.6742043110017775</v>
      </c>
      <c r="D72" s="82">
        <f t="shared" si="6"/>
        <v>5232.336305930525</v>
      </c>
      <c r="E72" s="105">
        <f t="shared" si="7"/>
        <v>7462.234516810994</v>
      </c>
      <c r="F72" s="84">
        <f t="shared" si="25"/>
        <v>6.491104850960154E-06</v>
      </c>
      <c r="G72" s="96">
        <f t="shared" si="8"/>
        <v>0.033963643577280565</v>
      </c>
      <c r="H72" s="48"/>
      <c r="I72" s="87">
        <f>I71+'Fig. and Boost &amp; De-Orbit'!$B$10</f>
        <v>780</v>
      </c>
      <c r="J72" s="79">
        <f>'Density &amp; Scale Height'!V64</f>
        <v>7.252708031857277E-14</v>
      </c>
      <c r="K72" s="100">
        <f t="shared" si="9"/>
        <v>1.6742043110017775</v>
      </c>
      <c r="L72" s="82">
        <f t="shared" si="10"/>
        <v>5232.336305930525</v>
      </c>
      <c r="M72" s="98">
        <f t="shared" si="11"/>
        <v>7462.234516810994</v>
      </c>
      <c r="N72" s="84">
        <f t="shared" si="26"/>
        <v>0.00012170794870269766</v>
      </c>
      <c r="O72" s="96">
        <f t="shared" si="12"/>
        <v>0.6368169187174549</v>
      </c>
      <c r="Q72" s="87">
        <f>Q71+'Fig. and Boost &amp; De-Orbit'!$B$10</f>
        <v>780</v>
      </c>
      <c r="R72" s="79">
        <f>'Density &amp; Scale Height'!F64</f>
        <v>3.8681194441282175E-15</v>
      </c>
      <c r="S72" s="100">
        <f t="shared" si="13"/>
        <v>1.6742043110017775</v>
      </c>
      <c r="T72" s="82">
        <f t="shared" si="14"/>
        <v>20929.3452237221</v>
      </c>
      <c r="U72" s="105">
        <f t="shared" si="15"/>
        <v>7462.234516810994</v>
      </c>
      <c r="V72" s="84">
        <f t="shared" si="2"/>
        <v>6.491104850960154E-06</v>
      </c>
      <c r="W72" s="96">
        <f t="shared" si="16"/>
        <v>0.13585457430912226</v>
      </c>
      <c r="Y72" s="87">
        <f>Y71+'Fig. and Boost &amp; De-Orbit'!$B$10</f>
        <v>780</v>
      </c>
      <c r="Z72" s="79">
        <f>'Density &amp; Scale Height'!V64</f>
        <v>7.252708031857277E-14</v>
      </c>
      <c r="AA72" s="100">
        <f t="shared" si="17"/>
        <v>1.6742043110017775</v>
      </c>
      <c r="AB72" s="82">
        <f t="shared" si="18"/>
        <v>20929.3452237221</v>
      </c>
      <c r="AC72" s="105">
        <f t="shared" si="19"/>
        <v>7462.234516810994</v>
      </c>
      <c r="AD72" s="84">
        <f t="shared" si="3"/>
        <v>0.00012170794870269766</v>
      </c>
      <c r="AE72" s="96">
        <f t="shared" si="20"/>
        <v>2.5472676748698198</v>
      </c>
      <c r="AG72" s="87">
        <f>AG71+'Fig. and Boost &amp; De-Orbit'!$B$10</f>
        <v>780</v>
      </c>
      <c r="AH72" s="79">
        <f>'Density &amp; Scale Height'!N64</f>
        <v>1.4838465840535954E-14</v>
      </c>
      <c r="AI72" s="100">
        <f t="shared" si="21"/>
        <v>1.6742043110017775</v>
      </c>
      <c r="AJ72" s="82">
        <f t="shared" si="22"/>
        <v>68020.37197709683</v>
      </c>
      <c r="AK72" s="105">
        <f t="shared" si="23"/>
        <v>7462.234516810994</v>
      </c>
      <c r="AL72" s="84">
        <f t="shared" si="4"/>
        <v>2.4900481743013308E-05</v>
      </c>
      <c r="AM72" s="96">
        <f t="shared" si="24"/>
        <v>1.6937400305686736</v>
      </c>
    </row>
    <row r="73" spans="1:39" ht="12.75">
      <c r="A73" s="87">
        <f>A72+'Fig. and Boost &amp; De-Orbit'!$B$10</f>
        <v>790</v>
      </c>
      <c r="B73" s="79">
        <f>'Density &amp; Scale Height'!F65</f>
        <v>3.5968065807002694E-15</v>
      </c>
      <c r="C73" s="100">
        <f t="shared" si="5"/>
        <v>1.6777138603214596</v>
      </c>
      <c r="D73" s="82">
        <f t="shared" si="6"/>
        <v>5221.390969686293</v>
      </c>
      <c r="E73" s="105">
        <f t="shared" si="7"/>
        <v>7457.027557651602</v>
      </c>
      <c r="F73" s="84">
        <f t="shared" si="25"/>
        <v>6.040028359651619E-06</v>
      </c>
      <c r="G73" s="96">
        <f t="shared" si="8"/>
        <v>0.03153734953373408</v>
      </c>
      <c r="H73" s="48"/>
      <c r="I73" s="87">
        <f>I72+'Fig. and Boost &amp; De-Orbit'!$B$10</f>
        <v>790</v>
      </c>
      <c r="J73" s="79">
        <f>'Density &amp; Scale Height'!V65</f>
        <v>6.52787203900725E-14</v>
      </c>
      <c r="K73" s="100">
        <f t="shared" si="9"/>
        <v>1.6777138603214596</v>
      </c>
      <c r="L73" s="82">
        <f t="shared" si="10"/>
        <v>5221.390969686293</v>
      </c>
      <c r="M73" s="98">
        <f t="shared" si="11"/>
        <v>7457.027557651602</v>
      </c>
      <c r="N73" s="84">
        <f t="shared" si="26"/>
        <v>0.00010962094112968458</v>
      </c>
      <c r="O73" s="96">
        <f t="shared" si="12"/>
        <v>0.5723737921030478</v>
      </c>
      <c r="Q73" s="87">
        <f>Q72+'Fig. and Boost &amp; De-Orbit'!$B$10</f>
        <v>790</v>
      </c>
      <c r="R73" s="79">
        <f>'Density &amp; Scale Height'!F65</f>
        <v>3.5968065807002694E-15</v>
      </c>
      <c r="S73" s="100">
        <f t="shared" si="13"/>
        <v>1.6777138603214596</v>
      </c>
      <c r="T73" s="82">
        <f t="shared" si="14"/>
        <v>20885.56387874517</v>
      </c>
      <c r="U73" s="105">
        <f t="shared" si="15"/>
        <v>7457.027557651602</v>
      </c>
      <c r="V73" s="84">
        <f t="shared" si="2"/>
        <v>6.040028359651619E-06</v>
      </c>
      <c r="W73" s="96">
        <f t="shared" si="16"/>
        <v>0.1261493981349363</v>
      </c>
      <c r="Y73" s="87">
        <f>Y72+'Fig. and Boost &amp; De-Orbit'!$B$10</f>
        <v>790</v>
      </c>
      <c r="Z73" s="79">
        <f>'Density &amp; Scale Height'!V65</f>
        <v>6.52787203900725E-14</v>
      </c>
      <c r="AA73" s="100">
        <f t="shared" si="17"/>
        <v>1.6777138603214596</v>
      </c>
      <c r="AB73" s="82">
        <f t="shared" si="18"/>
        <v>20885.56387874517</v>
      </c>
      <c r="AC73" s="105">
        <f t="shared" si="19"/>
        <v>7457.027557651602</v>
      </c>
      <c r="AD73" s="84">
        <f t="shared" si="3"/>
        <v>0.00010962094112968458</v>
      </c>
      <c r="AE73" s="96">
        <f t="shared" si="20"/>
        <v>2.2894951684121914</v>
      </c>
      <c r="AG73" s="87">
        <f>AG72+'Fig. and Boost &amp; De-Orbit'!$B$10</f>
        <v>790</v>
      </c>
      <c r="AH73" s="79">
        <f>'Density &amp; Scale Height'!N65</f>
        <v>1.3377950623213876E-14</v>
      </c>
      <c r="AI73" s="100">
        <f t="shared" si="21"/>
        <v>1.6777138603214596</v>
      </c>
      <c r="AJ73" s="82">
        <f t="shared" si="22"/>
        <v>67878.08260592181</v>
      </c>
      <c r="AK73" s="105">
        <f t="shared" si="23"/>
        <v>7457.027557651602</v>
      </c>
      <c r="AL73" s="84">
        <f t="shared" si="4"/>
        <v>2.2465261710708707E-05</v>
      </c>
      <c r="AM73" s="96">
        <f t="shared" si="24"/>
        <v>1.524898890163138</v>
      </c>
    </row>
    <row r="74" spans="1:39" ht="12.75">
      <c r="A74" s="87">
        <f>A73+'Fig. and Boost &amp; De-Orbit'!$B$10</f>
        <v>800</v>
      </c>
      <c r="B74" s="79">
        <f>'Density &amp; Scale Height'!F66</f>
        <v>3.3445238095237933E-15</v>
      </c>
      <c r="C74" s="100">
        <f t="shared" si="5"/>
        <v>1.6812258585163973</v>
      </c>
      <c r="D74" s="82">
        <f t="shared" si="6"/>
        <v>5210.483740554816</v>
      </c>
      <c r="E74" s="105">
        <f t="shared" si="7"/>
        <v>7451.83148315758</v>
      </c>
      <c r="F74" s="84">
        <f t="shared" si="25"/>
        <v>5.620292372785354E-06</v>
      </c>
      <c r="G74" s="96">
        <f t="shared" si="8"/>
        <v>0.02928444202556233</v>
      </c>
      <c r="H74" s="48"/>
      <c r="I74" s="87">
        <f>I73+'Fig. and Boost &amp; De-Orbit'!$B$10</f>
        <v>800</v>
      </c>
      <c r="J74" s="79">
        <f>'Density &amp; Scale Height'!V66</f>
        <v>5.875476190476163E-14</v>
      </c>
      <c r="K74" s="100">
        <f t="shared" si="9"/>
        <v>1.6812258585163973</v>
      </c>
      <c r="L74" s="82">
        <f t="shared" si="10"/>
        <v>5210.483740554816</v>
      </c>
      <c r="M74" s="98">
        <f t="shared" si="11"/>
        <v>7451.83148315758</v>
      </c>
      <c r="N74" s="84">
        <f t="shared" si="26"/>
        <v>9.873421718745938E-05</v>
      </c>
      <c r="O74" s="96">
        <f t="shared" si="12"/>
        <v>0.5144530332916649</v>
      </c>
      <c r="Q74" s="87">
        <f>Q73+'Fig. and Boost &amp; De-Orbit'!$B$10</f>
        <v>800</v>
      </c>
      <c r="R74" s="79">
        <f>'Density &amp; Scale Height'!F66</f>
        <v>3.3445238095237933E-15</v>
      </c>
      <c r="S74" s="100">
        <f t="shared" si="13"/>
        <v>1.6812258585163973</v>
      </c>
      <c r="T74" s="82">
        <f t="shared" si="14"/>
        <v>20841.934962219264</v>
      </c>
      <c r="U74" s="105">
        <f t="shared" si="15"/>
        <v>7451.83148315758</v>
      </c>
      <c r="V74" s="84">
        <f t="shared" si="2"/>
        <v>5.620292372785354E-06</v>
      </c>
      <c r="W74" s="96">
        <f t="shared" si="16"/>
        <v>0.11713776810224932</v>
      </c>
      <c r="Y74" s="87">
        <f>Y73+'Fig. and Boost &amp; De-Orbit'!$B$10</f>
        <v>800</v>
      </c>
      <c r="Z74" s="79">
        <f>'Density &amp; Scale Height'!V66</f>
        <v>5.875476190476163E-14</v>
      </c>
      <c r="AA74" s="100">
        <f t="shared" si="17"/>
        <v>1.6812258585163973</v>
      </c>
      <c r="AB74" s="82">
        <f t="shared" si="18"/>
        <v>20841.934962219264</v>
      </c>
      <c r="AC74" s="105">
        <f t="shared" si="19"/>
        <v>7451.83148315758</v>
      </c>
      <c r="AD74" s="84">
        <f t="shared" si="3"/>
        <v>9.873421718745938E-05</v>
      </c>
      <c r="AE74" s="96">
        <f t="shared" si="20"/>
        <v>2.0578121331666597</v>
      </c>
      <c r="AG74" s="87">
        <f>AG73+'Fig. and Boost &amp; De-Orbit'!$B$10</f>
        <v>800</v>
      </c>
      <c r="AH74" s="79">
        <f>'Density &amp; Scale Height'!N66</f>
        <v>1.2061190476190382E-14</v>
      </c>
      <c r="AI74" s="100">
        <f t="shared" si="21"/>
        <v>1.6812258585163973</v>
      </c>
      <c r="AJ74" s="82">
        <f t="shared" si="22"/>
        <v>67736.2886272126</v>
      </c>
      <c r="AK74" s="105">
        <f t="shared" si="23"/>
        <v>7451.83148315758</v>
      </c>
      <c r="AL74" s="84">
        <f t="shared" si="4"/>
        <v>2.0268181870021128E-05</v>
      </c>
      <c r="AM74" s="96">
        <f t="shared" si="24"/>
        <v>1.372891417096589</v>
      </c>
    </row>
    <row r="75" spans="1:39" ht="12.75">
      <c r="A75" s="87">
        <f>A74+'Fig. and Boost &amp; De-Orbit'!$B$10</f>
        <v>810</v>
      </c>
      <c r="B75" s="79">
        <f>'Density &amp; Scale Height'!F67</f>
        <v>3.147737087892884E-15</v>
      </c>
      <c r="C75" s="100">
        <f t="shared" si="5"/>
        <v>1.6847403038802067</v>
      </c>
      <c r="D75" s="82">
        <f t="shared" si="6"/>
        <v>5199.614433052038</v>
      </c>
      <c r="E75" s="105">
        <f t="shared" si="7"/>
        <v>7446.6462554593945</v>
      </c>
      <c r="F75" s="84">
        <f t="shared" si="25"/>
        <v>5.293286112826821E-06</v>
      </c>
      <c r="G75" s="96">
        <f t="shared" si="8"/>
        <v>0.02752304687052826</v>
      </c>
      <c r="H75" s="48"/>
      <c r="I75" s="87">
        <f>I74+'Fig. and Boost &amp; De-Orbit'!$B$10</f>
        <v>810</v>
      </c>
      <c r="J75" s="79">
        <f>'Density &amp; Scale Height'!V67</f>
        <v>5.3196742341139E-14</v>
      </c>
      <c r="K75" s="100">
        <f t="shared" si="9"/>
        <v>1.6847403038802067</v>
      </c>
      <c r="L75" s="82">
        <f t="shared" si="10"/>
        <v>5199.614433052038</v>
      </c>
      <c r="M75" s="98">
        <f t="shared" si="11"/>
        <v>7446.6462554593945</v>
      </c>
      <c r="N75" s="84">
        <f t="shared" si="26"/>
        <v>8.945651101708525E-05</v>
      </c>
      <c r="O75" s="96">
        <f t="shared" si="12"/>
        <v>0.4651393658149151</v>
      </c>
      <c r="Q75" s="87">
        <f>Q74+'Fig. and Boost &amp; De-Orbit'!$B$10</f>
        <v>810</v>
      </c>
      <c r="R75" s="79">
        <f>'Density &amp; Scale Height'!F67</f>
        <v>3.147737087892884E-15</v>
      </c>
      <c r="S75" s="100">
        <f t="shared" si="13"/>
        <v>1.6847403038802067</v>
      </c>
      <c r="T75" s="82">
        <f t="shared" si="14"/>
        <v>20798.457732208153</v>
      </c>
      <c r="U75" s="105">
        <f t="shared" si="15"/>
        <v>7446.6462554593945</v>
      </c>
      <c r="V75" s="84">
        <f t="shared" si="2"/>
        <v>5.293286112826821E-06</v>
      </c>
      <c r="W75" s="96">
        <f t="shared" si="16"/>
        <v>0.11009218748211304</v>
      </c>
      <c r="Y75" s="87">
        <f>Y74+'Fig. and Boost &amp; De-Orbit'!$B$10</f>
        <v>810</v>
      </c>
      <c r="Z75" s="79">
        <f>'Density &amp; Scale Height'!V67</f>
        <v>5.3196742341139E-14</v>
      </c>
      <c r="AA75" s="100">
        <f t="shared" si="17"/>
        <v>1.6847403038802067</v>
      </c>
      <c r="AB75" s="82">
        <f t="shared" si="18"/>
        <v>20798.457732208153</v>
      </c>
      <c r="AC75" s="105">
        <f t="shared" si="19"/>
        <v>7446.6462554593945</v>
      </c>
      <c r="AD75" s="84">
        <f t="shared" si="3"/>
        <v>8.945651101708525E-05</v>
      </c>
      <c r="AE75" s="96">
        <f t="shared" si="20"/>
        <v>1.8605574632596604</v>
      </c>
      <c r="AG75" s="87">
        <f>AG74+'Fig. and Boost &amp; De-Orbit'!$B$10</f>
        <v>810</v>
      </c>
      <c r="AH75" s="79">
        <f>'Density &amp; Scale Height'!N67</f>
        <v>1.1023089284048602E-14</v>
      </c>
      <c r="AI75" s="100">
        <f t="shared" si="21"/>
        <v>1.6847403038802067</v>
      </c>
      <c r="AJ75" s="82">
        <f t="shared" si="22"/>
        <v>67594.9876296765</v>
      </c>
      <c r="AK75" s="105">
        <f t="shared" si="23"/>
        <v>7446.6462554593945</v>
      </c>
      <c r="AL75" s="84">
        <f t="shared" si="4"/>
        <v>1.853660702862684E-05</v>
      </c>
      <c r="AM75" s="96">
        <f t="shared" si="24"/>
        <v>1.2529817227962057</v>
      </c>
    </row>
    <row r="76" spans="1:39" ht="12.75">
      <c r="A76" s="87">
        <f>A75+'Fig. and Boost &amp; De-Orbit'!$B$10</f>
        <v>820</v>
      </c>
      <c r="B76" s="79">
        <f>'Density &amp; Scale Height'!F68</f>
        <v>2.9625289992799154E-15</v>
      </c>
      <c r="C76" s="100">
        <f t="shared" si="5"/>
        <v>1.6882571947100675</v>
      </c>
      <c r="D76" s="82">
        <f t="shared" si="6"/>
        <v>5188.7828628530715</v>
      </c>
      <c r="E76" s="105">
        <f t="shared" si="7"/>
        <v>7441.471836871709</v>
      </c>
      <c r="F76" s="84">
        <f t="shared" si="25"/>
        <v>4.985301279742717E-06</v>
      </c>
      <c r="G76" s="96">
        <f t="shared" si="8"/>
        <v>0.025867645846488495</v>
      </c>
      <c r="H76" s="48"/>
      <c r="I76" s="87">
        <f>I75+'Fig. and Boost &amp; De-Orbit'!$B$10</f>
        <v>820</v>
      </c>
      <c r="J76" s="79">
        <f>'Density &amp; Scale Height'!V68</f>
        <v>4.8164494314463034E-14</v>
      </c>
      <c r="K76" s="100">
        <f t="shared" si="9"/>
        <v>1.6882571947100675</v>
      </c>
      <c r="L76" s="82">
        <f t="shared" si="10"/>
        <v>5188.7828628530715</v>
      </c>
      <c r="M76" s="98">
        <f t="shared" si="11"/>
        <v>7441.471836871709</v>
      </c>
      <c r="N76" s="84">
        <f t="shared" si="26"/>
        <v>8.10505197425634E-05</v>
      </c>
      <c r="O76" s="96">
        <f t="shared" si="12"/>
        <v>0.42055354786554755</v>
      </c>
      <c r="Q76" s="87">
        <f>Q75+'Fig. and Boost &amp; De-Orbit'!$B$10</f>
        <v>820</v>
      </c>
      <c r="R76" s="79">
        <f>'Density &amp; Scale Height'!F68</f>
        <v>2.9625289992799154E-15</v>
      </c>
      <c r="S76" s="100">
        <f t="shared" si="13"/>
        <v>1.6882571947100675</v>
      </c>
      <c r="T76" s="82">
        <f t="shared" si="14"/>
        <v>20755.131451412286</v>
      </c>
      <c r="U76" s="105">
        <f t="shared" si="15"/>
        <v>7441.471836871709</v>
      </c>
      <c r="V76" s="84">
        <f t="shared" si="2"/>
        <v>4.985301279742717E-06</v>
      </c>
      <c r="W76" s="96">
        <f t="shared" si="16"/>
        <v>0.10347058338595398</v>
      </c>
      <c r="Y76" s="87">
        <f>Y75+'Fig. and Boost &amp; De-Orbit'!$B$10</f>
        <v>820</v>
      </c>
      <c r="Z76" s="79">
        <f>'Density &amp; Scale Height'!V68</f>
        <v>4.8164494314463034E-14</v>
      </c>
      <c r="AA76" s="100">
        <f t="shared" si="17"/>
        <v>1.6882571947100675</v>
      </c>
      <c r="AB76" s="82">
        <f t="shared" si="18"/>
        <v>20755.131451412286</v>
      </c>
      <c r="AC76" s="105">
        <f t="shared" si="19"/>
        <v>7441.471836871709</v>
      </c>
      <c r="AD76" s="84">
        <f t="shared" si="3"/>
        <v>8.10505197425634E-05</v>
      </c>
      <c r="AE76" s="96">
        <f t="shared" si="20"/>
        <v>1.6822141914621902</v>
      </c>
      <c r="AG76" s="87">
        <f>AG75+'Fig. and Boost &amp; De-Orbit'!$B$10</f>
        <v>820</v>
      </c>
      <c r="AH76" s="79">
        <f>'Density &amp; Scale Height'!N68</f>
        <v>1.0074336990529663E-14</v>
      </c>
      <c r="AI76" s="100">
        <f t="shared" si="21"/>
        <v>1.6882571947100675</v>
      </c>
      <c r="AJ76" s="82">
        <f t="shared" si="22"/>
        <v>67454.17721708993</v>
      </c>
      <c r="AK76" s="105">
        <f t="shared" si="23"/>
        <v>7441.471836871709</v>
      </c>
      <c r="AL76" s="84">
        <f t="shared" si="4"/>
        <v>1.695294969387793E-05</v>
      </c>
      <c r="AM76" s="96">
        <f t="shared" si="24"/>
        <v>1.1435472730032525</v>
      </c>
    </row>
    <row r="77" spans="1:39" ht="12.75">
      <c r="A77" s="87">
        <f>A76+'Fig. and Boost &amp; De-Orbit'!$B$10</f>
        <v>830</v>
      </c>
      <c r="B77" s="79">
        <f>'Density &amp; Scale Height'!F69</f>
        <v>2.7882182744333187E-15</v>
      </c>
      <c r="C77" s="100">
        <f t="shared" si="5"/>
        <v>1.691776529306709</v>
      </c>
      <c r="D77" s="82">
        <f t="shared" si="6"/>
        <v>5177.988846783359</v>
      </c>
      <c r="E77" s="105">
        <f t="shared" si="7"/>
        <v>7436.30818989224</v>
      </c>
      <c r="F77" s="84">
        <f t="shared" si="25"/>
        <v>4.6952317211916325E-06</v>
      </c>
      <c r="G77" s="96">
        <f t="shared" si="8"/>
        <v>0.024311857485393707</v>
      </c>
      <c r="H77" s="48"/>
      <c r="I77" s="87">
        <f>I76+'Fig. and Boost &amp; De-Orbit'!$B$10</f>
        <v>830</v>
      </c>
      <c r="J77" s="79">
        <f>'Density &amp; Scale Height'!V69</f>
        <v>4.360828145624904E-14</v>
      </c>
      <c r="K77" s="100">
        <f t="shared" si="9"/>
        <v>1.691776529306709</v>
      </c>
      <c r="L77" s="82">
        <f t="shared" si="10"/>
        <v>5177.988846783359</v>
      </c>
      <c r="M77" s="98">
        <f t="shared" si="11"/>
        <v>7436.30818989224</v>
      </c>
      <c r="N77" s="84">
        <f t="shared" si="26"/>
        <v>7.343434632700958E-05</v>
      </c>
      <c r="O77" s="96">
        <f t="shared" si="12"/>
        <v>0.38024222625208215</v>
      </c>
      <c r="Q77" s="87">
        <f>Q76+'Fig. and Boost &amp; De-Orbit'!$B$10</f>
        <v>830</v>
      </c>
      <c r="R77" s="79">
        <f>'Density &amp; Scale Height'!F69</f>
        <v>2.7882182744333187E-15</v>
      </c>
      <c r="S77" s="100">
        <f t="shared" si="13"/>
        <v>1.691776529306709</v>
      </c>
      <c r="T77" s="82">
        <f t="shared" si="14"/>
        <v>20711.955387133436</v>
      </c>
      <c r="U77" s="105">
        <f t="shared" si="15"/>
        <v>7436.30818989224</v>
      </c>
      <c r="V77" s="84">
        <f t="shared" si="2"/>
        <v>4.6952317211916325E-06</v>
      </c>
      <c r="W77" s="96">
        <f t="shared" si="16"/>
        <v>0.09724742994157483</v>
      </c>
      <c r="Y77" s="87">
        <f>Y76+'Fig. and Boost &amp; De-Orbit'!$B$10</f>
        <v>830</v>
      </c>
      <c r="Z77" s="79">
        <f>'Density &amp; Scale Height'!V69</f>
        <v>4.360828145624904E-14</v>
      </c>
      <c r="AA77" s="100">
        <f t="shared" si="17"/>
        <v>1.691776529306709</v>
      </c>
      <c r="AB77" s="82">
        <f t="shared" si="18"/>
        <v>20711.955387133436</v>
      </c>
      <c r="AC77" s="105">
        <f t="shared" si="19"/>
        <v>7436.30818989224</v>
      </c>
      <c r="AD77" s="84">
        <f t="shared" si="3"/>
        <v>7.343434632700958E-05</v>
      </c>
      <c r="AE77" s="96">
        <f t="shared" si="20"/>
        <v>1.5209689050083286</v>
      </c>
      <c r="AG77" s="87">
        <f>AG76+'Fig. and Boost &amp; De-Orbit'!$B$10</f>
        <v>830</v>
      </c>
      <c r="AH77" s="79">
        <f>'Density &amp; Scale Height'!N69</f>
        <v>9.207243376466337E-15</v>
      </c>
      <c r="AI77" s="100">
        <f t="shared" si="21"/>
        <v>1.691776529306709</v>
      </c>
      <c r="AJ77" s="82">
        <f t="shared" si="22"/>
        <v>67313.85500818367</v>
      </c>
      <c r="AK77" s="105">
        <f t="shared" si="23"/>
        <v>7436.30818989224</v>
      </c>
      <c r="AL77" s="84">
        <f t="shared" si="4"/>
        <v>1.5504575650449193E-05</v>
      </c>
      <c r="AM77" s="96">
        <f t="shared" si="24"/>
        <v>1.043672757297752</v>
      </c>
    </row>
    <row r="78" spans="1:39" ht="12.75">
      <c r="A78" s="87">
        <f>A77+'Fig. and Boost &amp; De-Orbit'!$B$10</f>
        <v>840</v>
      </c>
      <c r="B78" s="79">
        <f>'Density &amp; Scale Height'!F70</f>
        <v>2.624163728953738E-15</v>
      </c>
      <c r="C78" s="100">
        <f t="shared" si="5"/>
        <v>1.6952983059743967</v>
      </c>
      <c r="D78" s="82">
        <f t="shared" si="6"/>
        <v>5167.232202809915</v>
      </c>
      <c r="E78" s="105">
        <f t="shared" si="7"/>
        <v>7431.155277200611</v>
      </c>
      <c r="F78" s="84">
        <f aca="true" t="shared" si="27" ref="F78:F109">PI()*($A$10*$C$10/$B$10)*B78*((A78+$N$2)*1000)*E78</f>
        <v>4.4220355930134306E-06</v>
      </c>
      <c r="G78" s="96">
        <f t="shared" si="8"/>
        <v>0.022849684718190637</v>
      </c>
      <c r="H78" s="48"/>
      <c r="I78" s="87">
        <f>I77+'Fig. and Boost &amp; De-Orbit'!$B$10</f>
        <v>840</v>
      </c>
      <c r="J78" s="79">
        <f>'Density &amp; Scale Height'!V70</f>
        <v>3.948307230532656E-14</v>
      </c>
      <c r="K78" s="100">
        <f t="shared" si="9"/>
        <v>1.6952983059743967</v>
      </c>
      <c r="L78" s="82">
        <f t="shared" si="10"/>
        <v>5167.232202809915</v>
      </c>
      <c r="M78" s="98">
        <f t="shared" si="11"/>
        <v>7431.155277200611</v>
      </c>
      <c r="N78" s="84">
        <f aca="true" t="shared" si="28" ref="N78:N109">PI()*($A$10*$C$10/$B$10)*J78*((I78+$N$2)*1000)*M78</f>
        <v>6.65337871754247E-05</v>
      </c>
      <c r="O78" s="96">
        <f t="shared" si="12"/>
        <v>0.3437955276677559</v>
      </c>
      <c r="Q78" s="87">
        <f>Q77+'Fig. and Boost &amp; De-Orbit'!$B$10</f>
        <v>840</v>
      </c>
      <c r="R78" s="79">
        <f>'Density &amp; Scale Height'!F70</f>
        <v>2.624163728953738E-15</v>
      </c>
      <c r="S78" s="100">
        <f t="shared" si="13"/>
        <v>1.6952983059743967</v>
      </c>
      <c r="T78" s="82">
        <f t="shared" si="14"/>
        <v>20668.92881123966</v>
      </c>
      <c r="U78" s="105">
        <f t="shared" si="15"/>
        <v>7431.155277200611</v>
      </c>
      <c r="V78" s="84">
        <f aca="true" t="shared" si="29" ref="V78:V141">PI()*($A$10*$C$10/$B$10)*R78*((Q78+$N$2)*1000)*U78</f>
        <v>4.4220355930134306E-06</v>
      </c>
      <c r="W78" s="96">
        <f t="shared" si="16"/>
        <v>0.09139873887276255</v>
      </c>
      <c r="Y78" s="87">
        <f>Y77+'Fig. and Boost &amp; De-Orbit'!$B$10</f>
        <v>840</v>
      </c>
      <c r="Z78" s="79">
        <f>'Density &amp; Scale Height'!V70</f>
        <v>3.948307230532656E-14</v>
      </c>
      <c r="AA78" s="100">
        <f t="shared" si="17"/>
        <v>1.6952983059743967</v>
      </c>
      <c r="AB78" s="82">
        <f t="shared" si="18"/>
        <v>20668.92881123966</v>
      </c>
      <c r="AC78" s="105">
        <f t="shared" si="19"/>
        <v>7431.155277200611</v>
      </c>
      <c r="AD78" s="84">
        <f aca="true" t="shared" si="30" ref="AD78:AD141">PI()*($A$10*$C$10/$B$10)*Z78*((Y78+$N$2)*1000)*AC78</f>
        <v>6.65337871754247E-05</v>
      </c>
      <c r="AE78" s="96">
        <f t="shared" si="20"/>
        <v>1.3751821106710236</v>
      </c>
      <c r="AG78" s="87">
        <f>AG77+'Fig. and Boost &amp; De-Orbit'!$B$10</f>
        <v>840</v>
      </c>
      <c r="AH78" s="79">
        <f>'Density &amp; Scale Height'!N70</f>
        <v>8.414780116366311E-15</v>
      </c>
      <c r="AI78" s="100">
        <f t="shared" si="21"/>
        <v>1.6952983059743967</v>
      </c>
      <c r="AJ78" s="82">
        <f t="shared" si="22"/>
        <v>67174.0186365289</v>
      </c>
      <c r="AK78" s="105">
        <f t="shared" si="23"/>
        <v>7431.155277200611</v>
      </c>
      <c r="AL78" s="84">
        <f aca="true" t="shared" si="31" ref="AL78:AL141">PI()*($A$10*$C$10/$B$10)*AH78*((AG78+$N$2)*1000)*AK78</f>
        <v>1.41799296939408E-05</v>
      </c>
      <c r="AM78" s="96">
        <f t="shared" si="24"/>
        <v>0.9525228615254488</v>
      </c>
    </row>
    <row r="79" spans="1:39" ht="12.75">
      <c r="A79" s="87">
        <f>A78+'Fig. and Boost &amp; De-Orbit'!$B$10</f>
        <v>850</v>
      </c>
      <c r="B79" s="79">
        <f>'Density &amp; Scale Height'!F71</f>
        <v>2.4697619047619058E-15</v>
      </c>
      <c r="C79" s="100">
        <f aca="true" t="shared" si="32" ref="C79:C114">(2*PI()*SQRT((A79+$N$2)^3/$N$3))/3600</f>
        <v>1.6988225230209224</v>
      </c>
      <c r="D79" s="82">
        <f aca="true" t="shared" si="33" ref="D79:D142">$C$12*365*24/C79</f>
        <v>5156.512750032637</v>
      </c>
      <c r="E79" s="105">
        <f aca="true" t="shared" si="34" ref="E79:E114">SQRT($N$3/(A79+$N$2))*1000</f>
        <v>7426.013061657216</v>
      </c>
      <c r="F79" s="84">
        <f t="shared" si="27"/>
        <v>4.164731621643371E-06</v>
      </c>
      <c r="G79" s="96">
        <f aca="true" t="shared" si="35" ref="G79:G114">F79*D79</f>
        <v>0.021475491707468142</v>
      </c>
      <c r="H79" s="48"/>
      <c r="I79" s="87">
        <f>I78+'Fig. and Boost &amp; De-Orbit'!$B$10</f>
        <v>850</v>
      </c>
      <c r="J79" s="79">
        <f>'Density &amp; Scale Height'!V71</f>
        <v>3.574809523809518E-14</v>
      </c>
      <c r="K79" s="100">
        <f aca="true" t="shared" si="36" ref="K79:K114">(2*PI()*SQRT((I79+$N$2)^3/$N$3))/3600</f>
        <v>1.6988225230209224</v>
      </c>
      <c r="L79" s="82">
        <f aca="true" t="shared" si="37" ref="L79:L142">$K$12*365*24/K79</f>
        <v>5156.512750032637</v>
      </c>
      <c r="M79" s="98">
        <f aca="true" t="shared" si="38" ref="M79:M114">SQRT($N$3/(I79+$N$2))*1000</f>
        <v>7426.013061657216</v>
      </c>
      <c r="N79" s="84">
        <f t="shared" si="28"/>
        <v>6.028160948007112E-05</v>
      </c>
      <c r="O79" s="96">
        <f aca="true" t="shared" si="39" ref="O79:O114">N79*L79</f>
        <v>0.310842887876475</v>
      </c>
      <c r="Q79" s="87">
        <f>Q78+'Fig. and Boost &amp; De-Orbit'!$B$10</f>
        <v>850</v>
      </c>
      <c r="R79" s="79">
        <f>'Density &amp; Scale Height'!F71</f>
        <v>2.4697619047619058E-15</v>
      </c>
      <c r="S79" s="100">
        <f aca="true" t="shared" si="40" ref="S79:S142">(2*PI()*SQRT((Q79+$N$2)^3/$N$3))/3600</f>
        <v>1.6988225230209224</v>
      </c>
      <c r="T79" s="82">
        <f aca="true" t="shared" si="41" ref="T79:T142">$S$12*365*24/S79</f>
        <v>20626.05100013055</v>
      </c>
      <c r="U79" s="105">
        <f aca="true" t="shared" si="42" ref="U79:U142">SQRT($N$3/(Q79+$N$2))*1000</f>
        <v>7426.013061657216</v>
      </c>
      <c r="V79" s="84">
        <f t="shared" si="29"/>
        <v>4.164731621643371E-06</v>
      </c>
      <c r="W79" s="96">
        <f aca="true" t="shared" si="43" ref="W79:W142">V79*T79</f>
        <v>0.08590196682987257</v>
      </c>
      <c r="Y79" s="87">
        <f>Y78+'Fig. and Boost &amp; De-Orbit'!$B$10</f>
        <v>850</v>
      </c>
      <c r="Z79" s="79">
        <f>'Density &amp; Scale Height'!V71</f>
        <v>3.574809523809518E-14</v>
      </c>
      <c r="AA79" s="100">
        <f aca="true" t="shared" si="44" ref="AA79:AA142">(2*PI()*SQRT((Y79+$N$2)^3/$N$3))/3600</f>
        <v>1.6988225230209224</v>
      </c>
      <c r="AB79" s="82">
        <f aca="true" t="shared" si="45" ref="AB79:AB142">$AA$12*365*24/AA79</f>
        <v>20626.05100013055</v>
      </c>
      <c r="AC79" s="105">
        <f aca="true" t="shared" si="46" ref="AC79:AC142">SQRT($N$3/(Y79+$N$2))*1000</f>
        <v>7426.013061657216</v>
      </c>
      <c r="AD79" s="84">
        <f t="shared" si="30"/>
        <v>6.028160948007112E-05</v>
      </c>
      <c r="AE79" s="96">
        <f aca="true" t="shared" si="47" ref="AE79:AE142">AD79*AB79</f>
        <v>1.2433715515059</v>
      </c>
      <c r="AG79" s="87">
        <f>AG78+'Fig. and Boost &amp; De-Orbit'!$B$10</f>
        <v>850</v>
      </c>
      <c r="AH79" s="79">
        <f>'Density &amp; Scale Height'!N71</f>
        <v>7.690523809523762E-15</v>
      </c>
      <c r="AI79" s="100">
        <f aca="true" t="shared" si="48" ref="AI79:AI142">(2*PI()*SQRT((AG79+$N$2)^3/$N$3))/3600</f>
        <v>1.6988225230209224</v>
      </c>
      <c r="AJ79" s="82">
        <f aca="true" t="shared" si="49" ref="AJ79:AJ142">$AI$12*365*24/AI79</f>
        <v>67034.66575042429</v>
      </c>
      <c r="AK79" s="105">
        <f aca="true" t="shared" si="50" ref="AK79:AK142">SQRT($N$3/(AG79+$N$2))*1000</f>
        <v>7426.013061657216</v>
      </c>
      <c r="AL79" s="84">
        <f t="shared" si="31"/>
        <v>1.2968443490350364E-05</v>
      </c>
      <c r="AM79" s="96">
        <f aca="true" t="shared" si="51" ref="AM79:AM142">AL79*AJ79</f>
        <v>0.8693352746789024</v>
      </c>
    </row>
    <row r="80" spans="1:39" ht="12.75">
      <c r="A80" s="87">
        <f>A79+'Fig. and Boost &amp; De-Orbit'!$B$10</f>
        <v>860</v>
      </c>
      <c r="B80" s="79">
        <f>'Density &amp; Scale Height'!F72</f>
        <v>2.3430512394868518E-15</v>
      </c>
      <c r="C80" s="100">
        <f t="shared" si="32"/>
        <v>1.7023491787575902</v>
      </c>
      <c r="D80" s="82">
        <f t="shared" si="33"/>
        <v>5145.830308675703</v>
      </c>
      <c r="E80" s="105">
        <f t="shared" si="34"/>
        <v>7420.8815063021075</v>
      </c>
      <c r="F80" s="84">
        <f t="shared" si="27"/>
        <v>3.9537930240753625E-06</v>
      </c>
      <c r="G80" s="96">
        <f t="shared" si="35"/>
        <v>0.020345547977517565</v>
      </c>
      <c r="H80" s="48"/>
      <c r="I80" s="87">
        <f>I79+'Fig. and Boost &amp; De-Orbit'!$B$10</f>
        <v>860</v>
      </c>
      <c r="J80" s="79">
        <f>'Density &amp; Scale Height'!V72</f>
        <v>3.2577640473535954E-14</v>
      </c>
      <c r="K80" s="100">
        <f t="shared" si="36"/>
        <v>1.7023491787575902</v>
      </c>
      <c r="L80" s="82">
        <f t="shared" si="37"/>
        <v>5145.830308675703</v>
      </c>
      <c r="M80" s="98">
        <f t="shared" si="38"/>
        <v>7420.8815063021075</v>
      </c>
      <c r="N80" s="84">
        <f t="shared" si="28"/>
        <v>5.4973295280265026E-05</v>
      </c>
      <c r="O80" s="96">
        <f t="shared" si="39"/>
        <v>0.28288324902096673</v>
      </c>
      <c r="Q80" s="87">
        <f>Q79+'Fig. and Boost &amp; De-Orbit'!$B$10</f>
        <v>860</v>
      </c>
      <c r="R80" s="79">
        <f>'Density &amp; Scale Height'!F72</f>
        <v>2.3430512394868518E-15</v>
      </c>
      <c r="S80" s="100">
        <f t="shared" si="40"/>
        <v>1.7023491787575902</v>
      </c>
      <c r="T80" s="82">
        <f t="shared" si="41"/>
        <v>20583.321234702813</v>
      </c>
      <c r="U80" s="105">
        <f t="shared" si="42"/>
        <v>7420.8815063021075</v>
      </c>
      <c r="V80" s="84">
        <f t="shared" si="29"/>
        <v>3.9537930240753625E-06</v>
      </c>
      <c r="W80" s="96">
        <f t="shared" si="43"/>
        <v>0.08138219191007026</v>
      </c>
      <c r="Y80" s="87">
        <f>Y79+'Fig. and Boost &amp; De-Orbit'!$B$10</f>
        <v>860</v>
      </c>
      <c r="Z80" s="79">
        <f>'Density &amp; Scale Height'!V72</f>
        <v>3.2577640473535954E-14</v>
      </c>
      <c r="AA80" s="100">
        <f t="shared" si="44"/>
        <v>1.7023491787575902</v>
      </c>
      <c r="AB80" s="82">
        <f t="shared" si="45"/>
        <v>20583.321234702813</v>
      </c>
      <c r="AC80" s="105">
        <f t="shared" si="46"/>
        <v>7420.8815063021075</v>
      </c>
      <c r="AD80" s="84">
        <f t="shared" si="30"/>
        <v>5.4973295280265026E-05</v>
      </c>
      <c r="AE80" s="96">
        <f t="shared" si="47"/>
        <v>1.131532996083867</v>
      </c>
      <c r="AG80" s="87">
        <f>AG79+'Fig. and Boost &amp; De-Orbit'!$B$10</f>
        <v>860</v>
      </c>
      <c r="AH80" s="79">
        <f>'Density &amp; Scale Height'!N72</f>
        <v>7.121621404114062E-15</v>
      </c>
      <c r="AI80" s="100">
        <f t="shared" si="48"/>
        <v>1.7023491787575902</v>
      </c>
      <c r="AJ80" s="82">
        <f t="shared" si="49"/>
        <v>66895.79401278414</v>
      </c>
      <c r="AK80" s="105">
        <f t="shared" si="50"/>
        <v>7420.8815063021075</v>
      </c>
      <c r="AL80" s="84">
        <f t="shared" si="31"/>
        <v>1.2017414110780898E-05</v>
      </c>
      <c r="AM80" s="96">
        <f t="shared" si="51"/>
        <v>0.8039144589211245</v>
      </c>
    </row>
    <row r="81" spans="1:39" ht="12.75">
      <c r="A81" s="87">
        <f>A80+'Fig. and Boost &amp; De-Orbit'!$B$10</f>
        <v>870</v>
      </c>
      <c r="B81" s="79">
        <f>'Density &amp; Scale Height'!F73</f>
        <v>2.2228414408190472E-15</v>
      </c>
      <c r="C81" s="100">
        <f t="shared" si="32"/>
        <v>1.7058782714992047</v>
      </c>
      <c r="D81" s="82">
        <f t="shared" si="33"/>
        <v>5135.184700079043</v>
      </c>
      <c r="E81" s="105">
        <f t="shared" si="34"/>
        <v>7415.760574353865</v>
      </c>
      <c r="F81" s="84">
        <f t="shared" si="27"/>
        <v>3.7535346279752725E-06</v>
      </c>
      <c r="G81" s="96">
        <f t="shared" si="35"/>
        <v>0.019275093592795504</v>
      </c>
      <c r="H81" s="48"/>
      <c r="I81" s="87">
        <f>I80+'Fig. and Boost &amp; De-Orbit'!$B$10</f>
        <v>870</v>
      </c>
      <c r="J81" s="79">
        <f>'Density &amp; Scale Height'!V73</f>
        <v>2.968836945729035E-14</v>
      </c>
      <c r="K81" s="100">
        <f t="shared" si="36"/>
        <v>1.7058782714992047</v>
      </c>
      <c r="L81" s="82">
        <f t="shared" si="37"/>
        <v>5135.184700079043</v>
      </c>
      <c r="M81" s="98">
        <f t="shared" si="38"/>
        <v>7415.760574353865</v>
      </c>
      <c r="N81" s="84">
        <f t="shared" si="28"/>
        <v>5.013237595795496E-05</v>
      </c>
      <c r="O81" s="96">
        <f t="shared" si="39"/>
        <v>0.25743900999790076</v>
      </c>
      <c r="Q81" s="87">
        <f>Q80+'Fig. and Boost &amp; De-Orbit'!$B$10</f>
        <v>870</v>
      </c>
      <c r="R81" s="79">
        <f>'Density &amp; Scale Height'!F73</f>
        <v>2.2228414408190472E-15</v>
      </c>
      <c r="S81" s="100">
        <f t="shared" si="40"/>
        <v>1.7058782714992047</v>
      </c>
      <c r="T81" s="82">
        <f t="shared" si="41"/>
        <v>20540.738800316172</v>
      </c>
      <c r="U81" s="105">
        <f t="shared" si="42"/>
        <v>7415.760574353865</v>
      </c>
      <c r="V81" s="84">
        <f t="shared" si="29"/>
        <v>3.7535346279752725E-06</v>
      </c>
      <c r="W81" s="96">
        <f t="shared" si="43"/>
        <v>0.07710037437118201</v>
      </c>
      <c r="Y81" s="87">
        <f>Y80+'Fig. and Boost &amp; De-Orbit'!$B$10</f>
        <v>870</v>
      </c>
      <c r="Z81" s="79">
        <f>'Density &amp; Scale Height'!V73</f>
        <v>2.968836945729035E-14</v>
      </c>
      <c r="AA81" s="100">
        <f t="shared" si="44"/>
        <v>1.7058782714992047</v>
      </c>
      <c r="AB81" s="82">
        <f t="shared" si="45"/>
        <v>20540.738800316172</v>
      </c>
      <c r="AC81" s="105">
        <f t="shared" si="46"/>
        <v>7415.760574353865</v>
      </c>
      <c r="AD81" s="84">
        <f t="shared" si="30"/>
        <v>5.013237595795496E-05</v>
      </c>
      <c r="AE81" s="96">
        <f t="shared" si="47"/>
        <v>1.029756039991603</v>
      </c>
      <c r="AG81" s="87">
        <f>AG80+'Fig. and Boost &amp; De-Orbit'!$B$10</f>
        <v>870</v>
      </c>
      <c r="AH81" s="79">
        <f>'Density &amp; Scale Height'!N73</f>
        <v>6.594803251337426E-15</v>
      </c>
      <c r="AI81" s="100">
        <f t="shared" si="48"/>
        <v>1.7058782714992047</v>
      </c>
      <c r="AJ81" s="82">
        <f t="shared" si="49"/>
        <v>66757.40110102756</v>
      </c>
      <c r="AK81" s="105">
        <f t="shared" si="50"/>
        <v>7415.760574353865</v>
      </c>
      <c r="AL81" s="84">
        <f t="shared" si="31"/>
        <v>1.1136117005024855E-05</v>
      </c>
      <c r="AM81" s="96">
        <f t="shared" si="51"/>
        <v>0.743418229612418</v>
      </c>
    </row>
    <row r="82" spans="1:39" ht="12.75">
      <c r="A82" s="87">
        <f>A81+'Fig. and Boost &amp; De-Orbit'!$B$10</f>
        <v>880</v>
      </c>
      <c r="B82" s="79">
        <f>'Density &amp; Scale Height'!F74</f>
        <v>2.1087989830323084E-15</v>
      </c>
      <c r="C82" s="100">
        <f t="shared" si="32"/>
        <v>1.7094097995640605</v>
      </c>
      <c r="D82" s="82">
        <f t="shared" si="33"/>
        <v>5124.575746689884</v>
      </c>
      <c r="E82" s="105">
        <f t="shared" si="34"/>
        <v>7410.6502292085015</v>
      </c>
      <c r="F82" s="84">
        <f t="shared" si="27"/>
        <v>3.563415866374164E-06</v>
      </c>
      <c r="G82" s="96">
        <f t="shared" si="35"/>
        <v>0.01826099452419096</v>
      </c>
      <c r="H82" s="48"/>
      <c r="I82" s="87">
        <f>I81+'Fig. and Boost &amp; De-Orbit'!$B$10</f>
        <v>880</v>
      </c>
      <c r="J82" s="79">
        <f>'Density &amp; Scale Height'!V74</f>
        <v>2.7055344347254604E-14</v>
      </c>
      <c r="K82" s="100">
        <f t="shared" si="36"/>
        <v>1.7094097995640605</v>
      </c>
      <c r="L82" s="82">
        <f t="shared" si="37"/>
        <v>5124.575746689884</v>
      </c>
      <c r="M82" s="98">
        <f t="shared" si="38"/>
        <v>7410.6502292085015</v>
      </c>
      <c r="N82" s="84">
        <f t="shared" si="28"/>
        <v>4.571770192083146E-05</v>
      </c>
      <c r="O82" s="96">
        <f t="shared" si="39"/>
        <v>0.23428382645789042</v>
      </c>
      <c r="Q82" s="87">
        <f>Q81+'Fig. and Boost &amp; De-Orbit'!$B$10</f>
        <v>880</v>
      </c>
      <c r="R82" s="79">
        <f>'Density &amp; Scale Height'!F74</f>
        <v>2.1087989830323084E-15</v>
      </c>
      <c r="S82" s="100">
        <f t="shared" si="40"/>
        <v>1.7094097995640605</v>
      </c>
      <c r="T82" s="82">
        <f t="shared" si="41"/>
        <v>20498.302986759536</v>
      </c>
      <c r="U82" s="105">
        <f t="shared" si="42"/>
        <v>7410.6502292085015</v>
      </c>
      <c r="V82" s="84">
        <f t="shared" si="29"/>
        <v>3.563415866374164E-06</v>
      </c>
      <c r="W82" s="96">
        <f t="shared" si="43"/>
        <v>0.07304397809676384</v>
      </c>
      <c r="Y82" s="87">
        <f>Y81+'Fig. and Boost &amp; De-Orbit'!$B$10</f>
        <v>880</v>
      </c>
      <c r="Z82" s="79">
        <f>'Density &amp; Scale Height'!V74</f>
        <v>2.7055344347254604E-14</v>
      </c>
      <c r="AA82" s="100">
        <f t="shared" si="44"/>
        <v>1.7094097995640605</v>
      </c>
      <c r="AB82" s="82">
        <f t="shared" si="45"/>
        <v>20498.302986759536</v>
      </c>
      <c r="AC82" s="105">
        <f t="shared" si="46"/>
        <v>7410.6502292085015</v>
      </c>
      <c r="AD82" s="84">
        <f t="shared" si="30"/>
        <v>4.571770192083146E-05</v>
      </c>
      <c r="AE82" s="96">
        <f t="shared" si="47"/>
        <v>0.9371353058315617</v>
      </c>
      <c r="AG82" s="87">
        <f>AG81+'Fig. and Boost &amp; De-Orbit'!$B$10</f>
        <v>880</v>
      </c>
      <c r="AH82" s="79">
        <f>'Density &amp; Scale Height'!N74</f>
        <v>6.106956191005362E-15</v>
      </c>
      <c r="AI82" s="100">
        <f t="shared" si="48"/>
        <v>1.7094097995640605</v>
      </c>
      <c r="AJ82" s="82">
        <f t="shared" si="49"/>
        <v>66619.48470696849</v>
      </c>
      <c r="AK82" s="105">
        <f t="shared" si="50"/>
        <v>7410.6502292085015</v>
      </c>
      <c r="AL82" s="84">
        <f t="shared" si="31"/>
        <v>1.0319440004181294E-05</v>
      </c>
      <c r="AM82" s="96">
        <f t="shared" si="51"/>
        <v>0.6874757755430346</v>
      </c>
    </row>
    <row r="83" spans="1:39" ht="12.75">
      <c r="A83" s="87">
        <f>A82+'Fig. and Boost &amp; De-Orbit'!$B$10</f>
        <v>890</v>
      </c>
      <c r="B83" s="79">
        <f>'Density &amp; Scale Height'!F75</f>
        <v>2.000607451874514E-15</v>
      </c>
      <c r="C83" s="100">
        <f t="shared" si="32"/>
        <v>1.712943761273928</v>
      </c>
      <c r="D83" s="82">
        <f t="shared" si="33"/>
        <v>5114.003272054378</v>
      </c>
      <c r="E83" s="105">
        <f t="shared" si="34"/>
        <v>7405.550434438354</v>
      </c>
      <c r="F83" s="84">
        <f t="shared" si="27"/>
        <v>3.3829235223407883E-06</v>
      </c>
      <c r="G83" s="96">
        <f t="shared" si="35"/>
        <v>0.01730028196236051</v>
      </c>
      <c r="H83" s="48"/>
      <c r="I83" s="87">
        <f>I82+'Fig. and Boost &amp; De-Orbit'!$B$10</f>
        <v>890</v>
      </c>
      <c r="J83" s="79">
        <f>'Density &amp; Scale Height'!V75</f>
        <v>2.465583900798454E-14</v>
      </c>
      <c r="K83" s="100">
        <f t="shared" si="36"/>
        <v>1.712943761273928</v>
      </c>
      <c r="L83" s="82">
        <f t="shared" si="37"/>
        <v>5114.003272054378</v>
      </c>
      <c r="M83" s="98">
        <f t="shared" si="38"/>
        <v>7405.550434438354</v>
      </c>
      <c r="N83" s="84">
        <f t="shared" si="28"/>
        <v>4.1691746006947397E-05</v>
      </c>
      <c r="O83" s="96">
        <f t="shared" si="39"/>
        <v>0.21321172549718903</v>
      </c>
      <c r="Q83" s="87">
        <f>Q82+'Fig. and Boost &amp; De-Orbit'!$B$10</f>
        <v>890</v>
      </c>
      <c r="R83" s="79">
        <f>'Density &amp; Scale Height'!F75</f>
        <v>2.000607451874514E-15</v>
      </c>
      <c r="S83" s="100">
        <f t="shared" si="40"/>
        <v>1.712943761273928</v>
      </c>
      <c r="T83" s="82">
        <f t="shared" si="41"/>
        <v>20456.01308821751</v>
      </c>
      <c r="U83" s="105">
        <f t="shared" si="42"/>
        <v>7405.550434438354</v>
      </c>
      <c r="V83" s="84">
        <f t="shared" si="29"/>
        <v>3.3829235223407883E-06</v>
      </c>
      <c r="W83" s="96">
        <f t="shared" si="43"/>
        <v>0.06920112784944205</v>
      </c>
      <c r="Y83" s="87">
        <f>Y82+'Fig. and Boost &amp; De-Orbit'!$B$10</f>
        <v>890</v>
      </c>
      <c r="Z83" s="79">
        <f>'Density &amp; Scale Height'!V75</f>
        <v>2.465583900798454E-14</v>
      </c>
      <c r="AA83" s="100">
        <f t="shared" si="44"/>
        <v>1.712943761273928</v>
      </c>
      <c r="AB83" s="82">
        <f t="shared" si="45"/>
        <v>20456.01308821751</v>
      </c>
      <c r="AC83" s="105">
        <f t="shared" si="46"/>
        <v>7405.550434438354</v>
      </c>
      <c r="AD83" s="84">
        <f t="shared" si="30"/>
        <v>4.1691746006947397E-05</v>
      </c>
      <c r="AE83" s="96">
        <f t="shared" si="47"/>
        <v>0.8528469019887561</v>
      </c>
      <c r="AG83" s="87">
        <f>AG82+'Fig. and Boost &amp; De-Orbit'!$B$10</f>
        <v>890</v>
      </c>
      <c r="AH83" s="79">
        <f>'Density &amp; Scale Height'!N75</f>
        <v>5.655197357297251E-15</v>
      </c>
      <c r="AI83" s="100">
        <f t="shared" si="48"/>
        <v>1.712943761273928</v>
      </c>
      <c r="AJ83" s="82">
        <f t="shared" si="49"/>
        <v>66482.04253670691</v>
      </c>
      <c r="AK83" s="105">
        <f t="shared" si="50"/>
        <v>7405.550434438354</v>
      </c>
      <c r="AL83" s="84">
        <f t="shared" si="31"/>
        <v>9.562645658224967E-06</v>
      </c>
      <c r="AM83" s="96">
        <f t="shared" si="51"/>
        <v>0.6357442154135678</v>
      </c>
    </row>
    <row r="84" spans="1:39" ht="12.75">
      <c r="A84" s="87">
        <f>A83+'Fig. and Boost &amp; De-Orbit'!$B$10</f>
        <v>900</v>
      </c>
      <c r="B84" s="79">
        <f>'Density &amp; Scale Height'!F76</f>
        <v>1.8979666666666554E-15</v>
      </c>
      <c r="C84" s="100">
        <f t="shared" si="32"/>
        <v>1.7164801549540425</v>
      </c>
      <c r="D84" s="82">
        <f t="shared" si="33"/>
        <v>5103.467100809297</v>
      </c>
      <c r="E84" s="105">
        <f t="shared" si="34"/>
        <v>7400.461153791003</v>
      </c>
      <c r="F84" s="84">
        <f t="shared" si="27"/>
        <v>3.2115703457473225E-06</v>
      </c>
      <c r="G84" s="96">
        <f t="shared" si="35"/>
        <v>0.0163901436014562</v>
      </c>
      <c r="H84" s="48"/>
      <c r="I84" s="87">
        <f>I83+'Fig. and Boost &amp; De-Orbit'!$B$10</f>
        <v>900</v>
      </c>
      <c r="J84" s="79">
        <f>'Density &amp; Scale Height'!V76</f>
        <v>2.2469142857142712E-14</v>
      </c>
      <c r="K84" s="100">
        <f t="shared" si="36"/>
        <v>1.7164801549540425</v>
      </c>
      <c r="L84" s="82">
        <f t="shared" si="37"/>
        <v>5103.467100809297</v>
      </c>
      <c r="M84" s="98">
        <f t="shared" si="38"/>
        <v>7400.461153791003</v>
      </c>
      <c r="N84" s="84">
        <f t="shared" si="28"/>
        <v>3.802028463497439E-05</v>
      </c>
      <c r="O84" s="96">
        <f t="shared" si="39"/>
        <v>0.194035271797997</v>
      </c>
      <c r="Q84" s="87">
        <f>Q83+'Fig. and Boost &amp; De-Orbit'!$B$10</f>
        <v>900</v>
      </c>
      <c r="R84" s="79">
        <f>'Density &amp; Scale Height'!F76</f>
        <v>1.8979666666666554E-15</v>
      </c>
      <c r="S84" s="100">
        <f t="shared" si="40"/>
        <v>1.7164801549540425</v>
      </c>
      <c r="T84" s="82">
        <f t="shared" si="41"/>
        <v>20413.86840323719</v>
      </c>
      <c r="U84" s="105">
        <f t="shared" si="42"/>
        <v>7400.461153791003</v>
      </c>
      <c r="V84" s="84">
        <f t="shared" si="29"/>
        <v>3.2115703457473225E-06</v>
      </c>
      <c r="W84" s="96">
        <f t="shared" si="43"/>
        <v>0.0655605744058248</v>
      </c>
      <c r="Y84" s="87">
        <f>Y83+'Fig. and Boost &amp; De-Orbit'!$B$10</f>
        <v>900</v>
      </c>
      <c r="Z84" s="79">
        <f>'Density &amp; Scale Height'!V76</f>
        <v>2.2469142857142712E-14</v>
      </c>
      <c r="AA84" s="100">
        <f t="shared" si="44"/>
        <v>1.7164801549540425</v>
      </c>
      <c r="AB84" s="82">
        <f t="shared" si="45"/>
        <v>20413.86840323719</v>
      </c>
      <c r="AC84" s="105">
        <f t="shared" si="46"/>
        <v>7400.461153791003</v>
      </c>
      <c r="AD84" s="84">
        <f t="shared" si="30"/>
        <v>3.802028463497439E-05</v>
      </c>
      <c r="AE84" s="96">
        <f t="shared" si="47"/>
        <v>0.776141087191988</v>
      </c>
      <c r="AG84" s="87">
        <f>AG83+'Fig. and Boost &amp; De-Orbit'!$B$10</f>
        <v>900</v>
      </c>
      <c r="AH84" s="79">
        <f>'Density &amp; Scale Height'!N76</f>
        <v>5.236857142857099E-15</v>
      </c>
      <c r="AI84" s="100">
        <f t="shared" si="48"/>
        <v>1.7164801549540425</v>
      </c>
      <c r="AJ84" s="82">
        <f t="shared" si="49"/>
        <v>66345.07231052086</v>
      </c>
      <c r="AK84" s="105">
        <f t="shared" si="50"/>
        <v>7400.461153791003</v>
      </c>
      <c r="AL84" s="84">
        <f t="shared" si="31"/>
        <v>8.861343773994105E-06</v>
      </c>
      <c r="AM84" s="96">
        <f t="shared" si="51"/>
        <v>0.5879064934540227</v>
      </c>
    </row>
    <row r="85" spans="1:39" ht="12.75">
      <c r="A85" s="87">
        <f>A84+'Fig. and Boost &amp; De-Orbit'!$B$10</f>
        <v>910</v>
      </c>
      <c r="B85" s="79">
        <f>'Density &amp; Scale Height'!F77</f>
        <v>1.8100723919366395E-15</v>
      </c>
      <c r="C85" s="100">
        <f t="shared" si="32"/>
        <v>1.7200189789330915</v>
      </c>
      <c r="D85" s="82">
        <f t="shared" si="33"/>
        <v>5092.967058673812</v>
      </c>
      <c r="E85" s="105">
        <f t="shared" si="34"/>
        <v>7395.382351188178</v>
      </c>
      <c r="F85" s="84">
        <f t="shared" si="27"/>
        <v>3.0649468909320413E-06</v>
      </c>
      <c r="G85" s="96">
        <f t="shared" si="35"/>
        <v>0.015609673552101603</v>
      </c>
      <c r="H85" s="48"/>
      <c r="I85" s="87">
        <f>I84+'Fig. and Boost &amp; De-Orbit'!$B$10</f>
        <v>910</v>
      </c>
      <c r="J85" s="79">
        <f>'Density &amp; Scale Height'!V77</f>
        <v>2.0623624264793534E-14</v>
      </c>
      <c r="K85" s="100">
        <f t="shared" si="36"/>
        <v>1.7200189789330915</v>
      </c>
      <c r="L85" s="82">
        <f t="shared" si="37"/>
        <v>5092.967058673812</v>
      </c>
      <c r="M85" s="98">
        <f t="shared" si="38"/>
        <v>7395.382351188178</v>
      </c>
      <c r="N85" s="84">
        <f t="shared" si="28"/>
        <v>3.4921428199067404E-05</v>
      </c>
      <c r="O85" s="96">
        <f t="shared" si="39"/>
        <v>0.17785368345969305</v>
      </c>
      <c r="Q85" s="87">
        <f>Q84+'Fig. and Boost &amp; De-Orbit'!$B$10</f>
        <v>910</v>
      </c>
      <c r="R85" s="79">
        <f>'Density &amp; Scale Height'!F77</f>
        <v>1.8100723919366395E-15</v>
      </c>
      <c r="S85" s="100">
        <f t="shared" si="40"/>
        <v>1.7200189789330915</v>
      </c>
      <c r="T85" s="82">
        <f t="shared" si="41"/>
        <v>20371.86823469525</v>
      </c>
      <c r="U85" s="105">
        <f t="shared" si="42"/>
        <v>7395.382351188178</v>
      </c>
      <c r="V85" s="84">
        <f t="shared" si="29"/>
        <v>3.0649468909320413E-06</v>
      </c>
      <c r="W85" s="96">
        <f t="shared" si="43"/>
        <v>0.06243869420840641</v>
      </c>
      <c r="Y85" s="87">
        <f>Y84+'Fig. and Boost &amp; De-Orbit'!$B$10</f>
        <v>910</v>
      </c>
      <c r="Z85" s="79">
        <f>'Density &amp; Scale Height'!V77</f>
        <v>2.0623624264793534E-14</v>
      </c>
      <c r="AA85" s="100">
        <f t="shared" si="44"/>
        <v>1.7200189789330915</v>
      </c>
      <c r="AB85" s="82">
        <f t="shared" si="45"/>
        <v>20371.86823469525</v>
      </c>
      <c r="AC85" s="105">
        <f t="shared" si="46"/>
        <v>7395.382351188178</v>
      </c>
      <c r="AD85" s="84">
        <f t="shared" si="30"/>
        <v>3.4921428199067404E-05</v>
      </c>
      <c r="AE85" s="96">
        <f t="shared" si="47"/>
        <v>0.7114147338387722</v>
      </c>
      <c r="AG85" s="87">
        <f>AG84+'Fig. and Boost &amp; De-Orbit'!$B$10</f>
        <v>910</v>
      </c>
      <c r="AH85" s="79">
        <f>'Density &amp; Scale Height'!N77</f>
        <v>4.906346590340378E-15</v>
      </c>
      <c r="AI85" s="100">
        <f t="shared" si="48"/>
        <v>1.7200189789330915</v>
      </c>
      <c r="AJ85" s="82">
        <f t="shared" si="49"/>
        <v>66208.57176275956</v>
      </c>
      <c r="AK85" s="105">
        <f t="shared" si="50"/>
        <v>7395.382351188178</v>
      </c>
      <c r="AL85" s="84">
        <f t="shared" si="31"/>
        <v>8.307784702361864E-06</v>
      </c>
      <c r="AM85" s="96">
        <f t="shared" si="51"/>
        <v>0.5500465596558816</v>
      </c>
    </row>
    <row r="86" spans="1:39" ht="12.75">
      <c r="A86" s="87">
        <f>A85+'Fig. and Boost &amp; De-Orbit'!$B$10</f>
        <v>920</v>
      </c>
      <c r="B86" s="79">
        <f>'Density &amp; Scale Height'!F78</f>
        <v>1.7262484750616996E-15</v>
      </c>
      <c r="C86" s="100">
        <f t="shared" si="32"/>
        <v>1.7235602315432044</v>
      </c>
      <c r="D86" s="82">
        <f t="shared" si="33"/>
        <v>5082.502972441328</v>
      </c>
      <c r="E86" s="105">
        <f t="shared" si="34"/>
        <v>7390.313990724696</v>
      </c>
      <c r="F86" s="84">
        <f t="shared" si="27"/>
        <v>2.9250147405332437E-06</v>
      </c>
      <c r="G86" s="96">
        <f t="shared" si="35"/>
        <v>0.01486639611319491</v>
      </c>
      <c r="H86" s="48"/>
      <c r="I86" s="87">
        <f>I85+'Fig. and Boost &amp; De-Orbit'!$B$10</f>
        <v>920</v>
      </c>
      <c r="J86" s="79">
        <f>'Density &amp; Scale Height'!V78</f>
        <v>1.892968861872583E-14</v>
      </c>
      <c r="K86" s="100">
        <f t="shared" si="36"/>
        <v>1.7235602315432044</v>
      </c>
      <c r="L86" s="82">
        <f t="shared" si="37"/>
        <v>5082.502972441328</v>
      </c>
      <c r="M86" s="98">
        <f t="shared" si="38"/>
        <v>7390.313990724696</v>
      </c>
      <c r="N86" s="84">
        <f t="shared" si="28"/>
        <v>3.207511493471321E-05</v>
      </c>
      <c r="O86" s="96">
        <f t="shared" si="39"/>
        <v>0.16302186699707713</v>
      </c>
      <c r="Q86" s="87">
        <f>Q85+'Fig. and Boost &amp; De-Orbit'!$B$10</f>
        <v>920</v>
      </c>
      <c r="R86" s="79">
        <f>'Density &amp; Scale Height'!F78</f>
        <v>1.7262484750616996E-15</v>
      </c>
      <c r="S86" s="100">
        <f t="shared" si="40"/>
        <v>1.7235602315432044</v>
      </c>
      <c r="T86" s="82">
        <f t="shared" si="41"/>
        <v>20330.011889765312</v>
      </c>
      <c r="U86" s="105">
        <f t="shared" si="42"/>
        <v>7390.313990724696</v>
      </c>
      <c r="V86" s="84">
        <f t="shared" si="29"/>
        <v>2.9250147405332437E-06</v>
      </c>
      <c r="W86" s="96">
        <f t="shared" si="43"/>
        <v>0.05946558445277964</v>
      </c>
      <c r="Y86" s="87">
        <f>Y85+'Fig. and Boost &amp; De-Orbit'!$B$10</f>
        <v>920</v>
      </c>
      <c r="Z86" s="79">
        <f>'Density &amp; Scale Height'!V78</f>
        <v>1.892968861872583E-14</v>
      </c>
      <c r="AA86" s="100">
        <f t="shared" si="44"/>
        <v>1.7235602315432044</v>
      </c>
      <c r="AB86" s="82">
        <f t="shared" si="45"/>
        <v>20330.011889765312</v>
      </c>
      <c r="AC86" s="105">
        <f t="shared" si="46"/>
        <v>7390.313990724696</v>
      </c>
      <c r="AD86" s="84">
        <f t="shared" si="30"/>
        <v>3.207511493471321E-05</v>
      </c>
      <c r="AE86" s="96">
        <f t="shared" si="47"/>
        <v>0.6520874679883085</v>
      </c>
      <c r="AG86" s="87">
        <f>AG85+'Fig. and Boost &amp; De-Orbit'!$B$10</f>
        <v>920</v>
      </c>
      <c r="AH86" s="79">
        <f>'Density &amp; Scale Height'!N78</f>
        <v>4.596695347586209E-15</v>
      </c>
      <c r="AI86" s="100">
        <f t="shared" si="48"/>
        <v>1.7235602315432044</v>
      </c>
      <c r="AJ86" s="82">
        <f t="shared" si="49"/>
        <v>66072.53864173726</v>
      </c>
      <c r="AK86" s="105">
        <f t="shared" si="50"/>
        <v>7390.313990724696</v>
      </c>
      <c r="AL86" s="84">
        <f t="shared" si="31"/>
        <v>7.788798567338157E-06</v>
      </c>
      <c r="AM86" s="96">
        <f t="shared" si="51"/>
        <v>0.5146256943131582</v>
      </c>
    </row>
    <row r="87" spans="1:39" ht="12.75">
      <c r="A87" s="87">
        <f>A86+'Fig. and Boost &amp; De-Orbit'!$B$10</f>
        <v>930</v>
      </c>
      <c r="B87" s="79">
        <f>'Density &amp; Scale Height'!F79</f>
        <v>1.6463064189739387E-15</v>
      </c>
      <c r="C87" s="100">
        <f t="shared" si="32"/>
        <v>1.727103911119939</v>
      </c>
      <c r="D87" s="82">
        <f t="shared" si="33"/>
        <v>5072.074669971412</v>
      </c>
      <c r="E87" s="105">
        <f t="shared" si="34"/>
        <v>7385.256036667386</v>
      </c>
      <c r="F87" s="84">
        <f t="shared" si="27"/>
        <v>2.7914686633051913E-06</v>
      </c>
      <c r="G87" s="96">
        <f t="shared" si="35"/>
        <v>0.014158537499169217</v>
      </c>
      <c r="H87" s="48"/>
      <c r="I87" s="87">
        <f>I86+'Fig. and Boost &amp; De-Orbit'!$B$10</f>
        <v>930</v>
      </c>
      <c r="J87" s="79">
        <f>'Density &amp; Scale Height'!V79</f>
        <v>1.7374885548784285E-14</v>
      </c>
      <c r="K87" s="100">
        <f t="shared" si="36"/>
        <v>1.727103911119939</v>
      </c>
      <c r="L87" s="82">
        <f t="shared" si="37"/>
        <v>5072.074669971412</v>
      </c>
      <c r="M87" s="98">
        <f t="shared" si="38"/>
        <v>7385.256036667386</v>
      </c>
      <c r="N87" s="84">
        <f t="shared" si="28"/>
        <v>2.946076622125674E-05</v>
      </c>
      <c r="O87" s="96">
        <f t="shared" si="39"/>
        <v>0.1494272061087857</v>
      </c>
      <c r="Q87" s="87">
        <f>Q86+'Fig. and Boost &amp; De-Orbit'!$B$10</f>
        <v>930</v>
      </c>
      <c r="R87" s="79">
        <f>'Density &amp; Scale Height'!F79</f>
        <v>1.6463064189739387E-15</v>
      </c>
      <c r="S87" s="100">
        <f t="shared" si="40"/>
        <v>1.727103911119939</v>
      </c>
      <c r="T87" s="82">
        <f t="shared" si="41"/>
        <v>20288.298679885647</v>
      </c>
      <c r="U87" s="105">
        <f t="shared" si="42"/>
        <v>7385.256036667386</v>
      </c>
      <c r="V87" s="84">
        <f t="shared" si="29"/>
        <v>2.7914686633051913E-06</v>
      </c>
      <c r="W87" s="96">
        <f t="shared" si="43"/>
        <v>0.05663414999667687</v>
      </c>
      <c r="Y87" s="87">
        <f>Y86+'Fig. and Boost &amp; De-Orbit'!$B$10</f>
        <v>930</v>
      </c>
      <c r="Z87" s="79">
        <f>'Density &amp; Scale Height'!V79</f>
        <v>1.7374885548784285E-14</v>
      </c>
      <c r="AA87" s="100">
        <f t="shared" si="44"/>
        <v>1.727103911119939</v>
      </c>
      <c r="AB87" s="82">
        <f t="shared" si="45"/>
        <v>20288.298679885647</v>
      </c>
      <c r="AC87" s="105">
        <f t="shared" si="46"/>
        <v>7385.256036667386</v>
      </c>
      <c r="AD87" s="84">
        <f t="shared" si="30"/>
        <v>2.946076622125674E-05</v>
      </c>
      <c r="AE87" s="96">
        <f t="shared" si="47"/>
        <v>0.5977088244351428</v>
      </c>
      <c r="AG87" s="87">
        <f>AG86+'Fig. and Boost &amp; De-Orbit'!$B$10</f>
        <v>930</v>
      </c>
      <c r="AH87" s="79">
        <f>'Density &amp; Scale Height'!N79</f>
        <v>4.3065869337727874E-15</v>
      </c>
      <c r="AI87" s="100">
        <f t="shared" si="48"/>
        <v>1.727103911119939</v>
      </c>
      <c r="AJ87" s="82">
        <f t="shared" si="49"/>
        <v>65936.97070962835</v>
      </c>
      <c r="AK87" s="105">
        <f t="shared" si="50"/>
        <v>7385.256036667386</v>
      </c>
      <c r="AL87" s="84">
        <f t="shared" si="31"/>
        <v>7.3022265678335E-06</v>
      </c>
      <c r="AM87" s="96">
        <f t="shared" si="51"/>
        <v>0.4814866993183075</v>
      </c>
    </row>
    <row r="88" spans="1:39" ht="12.75">
      <c r="A88" s="87">
        <f>A87+'Fig. and Boost &amp; De-Orbit'!$B$10</f>
        <v>940</v>
      </c>
      <c r="B88" s="79">
        <f>'Density &amp; Scale Height'!F80</f>
        <v>1.5700664558489817E-15</v>
      </c>
      <c r="C88" s="100">
        <f t="shared" si="32"/>
        <v>1.7306500160022715</v>
      </c>
      <c r="D88" s="82">
        <f t="shared" si="33"/>
        <v>5061.6819801817755</v>
      </c>
      <c r="E88" s="105">
        <f t="shared" si="34"/>
        <v>7380.2084534540345</v>
      </c>
      <c r="F88" s="84">
        <f t="shared" si="27"/>
        <v>2.664017345034957E-06</v>
      </c>
      <c r="G88" s="96">
        <f t="shared" si="35"/>
        <v>0.013484408590255138</v>
      </c>
      <c r="H88" s="48"/>
      <c r="I88" s="87">
        <f>I87+'Fig. and Boost &amp; De-Orbit'!$B$10</f>
        <v>940</v>
      </c>
      <c r="J88" s="79">
        <f>'Density &amp; Scale Height'!V80</f>
        <v>1.594778730457925E-14</v>
      </c>
      <c r="K88" s="100">
        <f t="shared" si="36"/>
        <v>1.7306500160022715</v>
      </c>
      <c r="L88" s="82">
        <f t="shared" si="37"/>
        <v>5061.6819801817755</v>
      </c>
      <c r="M88" s="98">
        <f t="shared" si="38"/>
        <v>7380.2084534540345</v>
      </c>
      <c r="N88" s="84">
        <f t="shared" si="28"/>
        <v>2.7059480085098947E-05</v>
      </c>
      <c r="O88" s="96">
        <f t="shared" si="39"/>
        <v>0.13696648273983295</v>
      </c>
      <c r="Q88" s="87">
        <f>Q87+'Fig. and Boost &amp; De-Orbit'!$B$10</f>
        <v>940</v>
      </c>
      <c r="R88" s="79">
        <f>'Density &amp; Scale Height'!F80</f>
        <v>1.5700664558489817E-15</v>
      </c>
      <c r="S88" s="100">
        <f t="shared" si="40"/>
        <v>1.7306500160022715</v>
      </c>
      <c r="T88" s="82">
        <f t="shared" si="41"/>
        <v>20246.727920727102</v>
      </c>
      <c r="U88" s="105">
        <f t="shared" si="42"/>
        <v>7380.2084534540345</v>
      </c>
      <c r="V88" s="84">
        <f t="shared" si="29"/>
        <v>2.664017345034957E-06</v>
      </c>
      <c r="W88" s="96">
        <f t="shared" si="43"/>
        <v>0.05393763436102055</v>
      </c>
      <c r="Y88" s="87">
        <f>Y87+'Fig. and Boost &amp; De-Orbit'!$B$10</f>
        <v>940</v>
      </c>
      <c r="Z88" s="79">
        <f>'Density &amp; Scale Height'!V80</f>
        <v>1.594778730457925E-14</v>
      </c>
      <c r="AA88" s="100">
        <f t="shared" si="44"/>
        <v>1.7306500160022715</v>
      </c>
      <c r="AB88" s="82">
        <f t="shared" si="45"/>
        <v>20246.727920727102</v>
      </c>
      <c r="AC88" s="105">
        <f t="shared" si="46"/>
        <v>7380.2084534540345</v>
      </c>
      <c r="AD88" s="84">
        <f t="shared" si="30"/>
        <v>2.7059480085098947E-05</v>
      </c>
      <c r="AE88" s="96">
        <f t="shared" si="47"/>
        <v>0.5478659309593318</v>
      </c>
      <c r="AG88" s="87">
        <f>AG87+'Fig. and Boost &amp; De-Orbit'!$B$10</f>
        <v>940</v>
      </c>
      <c r="AH88" s="79">
        <f>'Density &amp; Scale Height'!N80</f>
        <v>4.034787954324978E-15</v>
      </c>
      <c r="AI88" s="100">
        <f t="shared" si="48"/>
        <v>1.7306500160022715</v>
      </c>
      <c r="AJ88" s="82">
        <f t="shared" si="49"/>
        <v>65801.8657423631</v>
      </c>
      <c r="AK88" s="105">
        <f t="shared" si="50"/>
        <v>7380.2084534540345</v>
      </c>
      <c r="AL88" s="84">
        <f t="shared" si="31"/>
        <v>6.846044671432512E-06</v>
      </c>
      <c r="AM88" s="96">
        <f t="shared" si="51"/>
        <v>0.4504825123358224</v>
      </c>
    </row>
    <row r="89" spans="1:39" ht="12.75">
      <c r="A89" s="87">
        <f>A88+'Fig. and Boost &amp; De-Orbit'!$B$10</f>
        <v>950</v>
      </c>
      <c r="B89" s="79">
        <f>'Density &amp; Scale Height'!F81</f>
        <v>1.497357142857127E-15</v>
      </c>
      <c r="C89" s="100">
        <f t="shared" si="32"/>
        <v>1.7341985445325832</v>
      </c>
      <c r="D89" s="82">
        <f t="shared" si="33"/>
        <v>5051.324733040342</v>
      </c>
      <c r="E89" s="105">
        <f t="shared" si="34"/>
        <v>7375.171205692338</v>
      </c>
      <c r="F89" s="84">
        <f t="shared" si="27"/>
        <v>2.5423827543055264E-06</v>
      </c>
      <c r="G89" s="96">
        <f t="shared" si="35"/>
        <v>0.012842400887678733</v>
      </c>
      <c r="H89" s="48"/>
      <c r="I89" s="87">
        <f>I88+'Fig. and Boost &amp; De-Orbit'!$B$10</f>
        <v>950</v>
      </c>
      <c r="J89" s="79">
        <f>'Density &amp; Scale Height'!V81</f>
        <v>1.4637904761904676E-14</v>
      </c>
      <c r="K89" s="100">
        <f t="shared" si="36"/>
        <v>1.7341985445325832</v>
      </c>
      <c r="L89" s="82">
        <f t="shared" si="37"/>
        <v>5051.324733040342</v>
      </c>
      <c r="M89" s="98">
        <f t="shared" si="38"/>
        <v>7375.171205692338</v>
      </c>
      <c r="N89" s="84">
        <f t="shared" si="28"/>
        <v>2.485389461249202E-05</v>
      </c>
      <c r="O89" s="96">
        <f t="shared" si="39"/>
        <v>0.12554509256845905</v>
      </c>
      <c r="Q89" s="87">
        <f>Q88+'Fig. and Boost &amp; De-Orbit'!$B$10</f>
        <v>950</v>
      </c>
      <c r="R89" s="79">
        <f>'Density &amp; Scale Height'!F81</f>
        <v>1.497357142857127E-15</v>
      </c>
      <c r="S89" s="100">
        <f t="shared" si="40"/>
        <v>1.7341985445325832</v>
      </c>
      <c r="T89" s="82">
        <f t="shared" si="41"/>
        <v>20205.298932161368</v>
      </c>
      <c r="U89" s="105">
        <f t="shared" si="42"/>
        <v>7375.171205692338</v>
      </c>
      <c r="V89" s="84">
        <f t="shared" si="29"/>
        <v>2.5423827543055264E-06</v>
      </c>
      <c r="W89" s="96">
        <f t="shared" si="43"/>
        <v>0.05136960355071493</v>
      </c>
      <c r="Y89" s="87">
        <f>Y88+'Fig. and Boost &amp; De-Orbit'!$B$10</f>
        <v>950</v>
      </c>
      <c r="Z89" s="79">
        <f>'Density &amp; Scale Height'!V81</f>
        <v>1.4637904761904676E-14</v>
      </c>
      <c r="AA89" s="100">
        <f t="shared" si="44"/>
        <v>1.7341985445325832</v>
      </c>
      <c r="AB89" s="82">
        <f t="shared" si="45"/>
        <v>20205.298932161368</v>
      </c>
      <c r="AC89" s="105">
        <f t="shared" si="46"/>
        <v>7375.171205692338</v>
      </c>
      <c r="AD89" s="84">
        <f t="shared" si="30"/>
        <v>2.485389461249202E-05</v>
      </c>
      <c r="AE89" s="96">
        <f t="shared" si="47"/>
        <v>0.5021803702738362</v>
      </c>
      <c r="AG89" s="87">
        <f>AG88+'Fig. and Boost &amp; De-Orbit'!$B$10</f>
        <v>950</v>
      </c>
      <c r="AH89" s="79">
        <f>'Density &amp; Scale Height'!N81</f>
        <v>3.780142857142826E-15</v>
      </c>
      <c r="AI89" s="100">
        <f t="shared" si="48"/>
        <v>1.7341985445325832</v>
      </c>
      <c r="AJ89" s="82">
        <f t="shared" si="49"/>
        <v>65667.22152952444</v>
      </c>
      <c r="AK89" s="105">
        <f t="shared" si="50"/>
        <v>7375.171205692338</v>
      </c>
      <c r="AL89" s="84">
        <f t="shared" si="31"/>
        <v>6.41835520313683E-06</v>
      </c>
      <c r="AM89" s="96">
        <f t="shared" si="51"/>
        <v>0.4214755529795621</v>
      </c>
    </row>
    <row r="90" spans="1:39" ht="12.75">
      <c r="A90" s="87">
        <f>A89+'Fig. and Boost &amp; De-Orbit'!$B$10</f>
        <v>960</v>
      </c>
      <c r="B90" s="79">
        <f>'Density &amp; Scale Height'!F82</f>
        <v>1.4331595180659958E-15</v>
      </c>
      <c r="C90" s="100">
        <f t="shared" si="32"/>
        <v>1.7377494950566494</v>
      </c>
      <c r="D90" s="82">
        <f t="shared" si="33"/>
        <v>5041.002759557372</v>
      </c>
      <c r="E90" s="105">
        <f t="shared" si="34"/>
        <v>7370.1442581588535</v>
      </c>
      <c r="F90" s="84">
        <f t="shared" si="27"/>
        <v>2.435040480832993E-06</v>
      </c>
      <c r="G90" s="96">
        <f t="shared" si="35"/>
        <v>0.012275045783513027</v>
      </c>
      <c r="H90" s="48"/>
      <c r="I90" s="87">
        <f>I89+'Fig. and Boost &amp; De-Orbit'!$B$10</f>
        <v>960</v>
      </c>
      <c r="J90" s="79">
        <f>'Density &amp; Scale Height'!V82</f>
        <v>1.35396377892568E-14</v>
      </c>
      <c r="K90" s="100">
        <f t="shared" si="36"/>
        <v>1.7377494950566494</v>
      </c>
      <c r="L90" s="82">
        <f t="shared" si="37"/>
        <v>5041.002759557372</v>
      </c>
      <c r="M90" s="98">
        <f t="shared" si="38"/>
        <v>7370.1442581588535</v>
      </c>
      <c r="N90" s="84">
        <f t="shared" si="28"/>
        <v>2.3004812581608393E-05</v>
      </c>
      <c r="O90" s="96">
        <f t="shared" si="39"/>
        <v>0.11596732370698806</v>
      </c>
      <c r="Q90" s="87">
        <f>Q89+'Fig. and Boost &amp; De-Orbit'!$B$10</f>
        <v>960</v>
      </c>
      <c r="R90" s="79">
        <f>'Density &amp; Scale Height'!F82</f>
        <v>1.4331595180659958E-15</v>
      </c>
      <c r="S90" s="100">
        <f t="shared" si="40"/>
        <v>1.7377494950566494</v>
      </c>
      <c r="T90" s="82">
        <f t="shared" si="41"/>
        <v>20164.011038229488</v>
      </c>
      <c r="U90" s="105">
        <f t="shared" si="42"/>
        <v>7370.1442581588535</v>
      </c>
      <c r="V90" s="84">
        <f t="shared" si="29"/>
        <v>2.435040480832993E-06</v>
      </c>
      <c r="W90" s="96">
        <f t="shared" si="43"/>
        <v>0.04910018313405211</v>
      </c>
      <c r="Y90" s="87">
        <f>Y89+'Fig. and Boost &amp; De-Orbit'!$B$10</f>
        <v>960</v>
      </c>
      <c r="Z90" s="79">
        <f>'Density &amp; Scale Height'!V82</f>
        <v>1.35396377892568E-14</v>
      </c>
      <c r="AA90" s="100">
        <f t="shared" si="44"/>
        <v>1.7377494950566494</v>
      </c>
      <c r="AB90" s="82">
        <f t="shared" si="45"/>
        <v>20164.011038229488</v>
      </c>
      <c r="AC90" s="105">
        <f t="shared" si="46"/>
        <v>7370.1442581588535</v>
      </c>
      <c r="AD90" s="84">
        <f t="shared" si="30"/>
        <v>2.3004812581608393E-05</v>
      </c>
      <c r="AE90" s="96">
        <f t="shared" si="47"/>
        <v>0.46386929482795225</v>
      </c>
      <c r="AG90" s="87">
        <f>AG89+'Fig. and Boost &amp; De-Orbit'!$B$10</f>
        <v>960</v>
      </c>
      <c r="AH90" s="79">
        <f>'Density &amp; Scale Height'!N82</f>
        <v>3.575399684966475E-15</v>
      </c>
      <c r="AI90" s="100">
        <f t="shared" si="48"/>
        <v>1.7377494950566494</v>
      </c>
      <c r="AJ90" s="82">
        <f t="shared" si="49"/>
        <v>65533.03587424584</v>
      </c>
      <c r="AK90" s="105">
        <f t="shared" si="50"/>
        <v>7370.1442581588535</v>
      </c>
      <c r="AL90" s="84">
        <f t="shared" si="31"/>
        <v>6.07485967772778E-06</v>
      </c>
      <c r="AM90" s="96">
        <f t="shared" si="51"/>
        <v>0.39810399719154416</v>
      </c>
    </row>
    <row r="91" spans="1:39" ht="12.75">
      <c r="A91" s="87">
        <f>A90+'Fig. and Boost &amp; De-Orbit'!$B$10</f>
        <v>970</v>
      </c>
      <c r="B91" s="79">
        <f>'Density &amp; Scale Height'!F83</f>
        <v>1.3717142994382626E-15</v>
      </c>
      <c r="C91" s="100">
        <f t="shared" si="32"/>
        <v>1.7413028659236287</v>
      </c>
      <c r="D91" s="82">
        <f t="shared" si="33"/>
        <v>5030.71589177767</v>
      </c>
      <c r="E91" s="105">
        <f t="shared" si="34"/>
        <v>7365.127575797971</v>
      </c>
      <c r="F91" s="84">
        <f t="shared" si="27"/>
        <v>2.3322281539132987E-06</v>
      </c>
      <c r="G91" s="96">
        <f t="shared" si="35"/>
        <v>0.011732777237142928</v>
      </c>
      <c r="H91" s="48"/>
      <c r="I91" s="87">
        <f>I90+'Fig. and Boost &amp; De-Orbit'!$B$10</f>
        <v>970</v>
      </c>
      <c r="J91" s="79">
        <f>'Density &amp; Scale Height'!V83</f>
        <v>1.2523772660508578E-14</v>
      </c>
      <c r="K91" s="100">
        <f t="shared" si="36"/>
        <v>1.7413028659236287</v>
      </c>
      <c r="L91" s="82">
        <f t="shared" si="37"/>
        <v>5030.71589177767</v>
      </c>
      <c r="M91" s="98">
        <f t="shared" si="38"/>
        <v>7365.127575797971</v>
      </c>
      <c r="N91" s="84">
        <f t="shared" si="28"/>
        <v>2.129327893134087E-05</v>
      </c>
      <c r="O91" s="96">
        <f t="shared" si="39"/>
        <v>0.10712043670795114</v>
      </c>
      <c r="Q91" s="87">
        <f>Q90+'Fig. and Boost &amp; De-Orbit'!$B$10</f>
        <v>970</v>
      </c>
      <c r="R91" s="79">
        <f>'Density &amp; Scale Height'!F83</f>
        <v>1.3717142994382626E-15</v>
      </c>
      <c r="S91" s="100">
        <f t="shared" si="40"/>
        <v>1.7413028659236287</v>
      </c>
      <c r="T91" s="82">
        <f t="shared" si="41"/>
        <v>20122.86356711068</v>
      </c>
      <c r="U91" s="105">
        <f t="shared" si="42"/>
        <v>7365.127575797971</v>
      </c>
      <c r="V91" s="84">
        <f t="shared" si="29"/>
        <v>2.3322281539132987E-06</v>
      </c>
      <c r="W91" s="96">
        <f t="shared" si="43"/>
        <v>0.04693110894857171</v>
      </c>
      <c r="Y91" s="87">
        <f>Y90+'Fig. and Boost &amp; De-Orbit'!$B$10</f>
        <v>970</v>
      </c>
      <c r="Z91" s="79">
        <f>'Density &amp; Scale Height'!V83</f>
        <v>1.2523772660508578E-14</v>
      </c>
      <c r="AA91" s="100">
        <f t="shared" si="44"/>
        <v>1.7413028659236287</v>
      </c>
      <c r="AB91" s="82">
        <f t="shared" si="45"/>
        <v>20122.86356711068</v>
      </c>
      <c r="AC91" s="105">
        <f t="shared" si="46"/>
        <v>7365.127575797971</v>
      </c>
      <c r="AD91" s="84">
        <f t="shared" si="30"/>
        <v>2.129327893134087E-05</v>
      </c>
      <c r="AE91" s="96">
        <f t="shared" si="47"/>
        <v>0.42848174683180457</v>
      </c>
      <c r="AG91" s="87">
        <f>AG90+'Fig. and Boost &amp; De-Orbit'!$B$10</f>
        <v>970</v>
      </c>
      <c r="AH91" s="79">
        <f>'Density &amp; Scale Height'!N83</f>
        <v>3.3817459790185293E-15</v>
      </c>
      <c r="AI91" s="100">
        <f t="shared" si="48"/>
        <v>1.7413028659236287</v>
      </c>
      <c r="AJ91" s="82">
        <f t="shared" si="49"/>
        <v>65399.30659310971</v>
      </c>
      <c r="AK91" s="105">
        <f t="shared" si="50"/>
        <v>7365.127575797971</v>
      </c>
      <c r="AL91" s="84">
        <f t="shared" si="31"/>
        <v>5.749741899519419E-06</v>
      </c>
      <c r="AM91" s="96">
        <f t="shared" si="51"/>
        <v>0.3760291333179195</v>
      </c>
    </row>
    <row r="92" spans="1:39" ht="12.75">
      <c r="A92" s="87">
        <f>A91+'Fig. and Boost &amp; De-Orbit'!$B$10</f>
        <v>980</v>
      </c>
      <c r="B92" s="79">
        <f>'Density &amp; Scale Height'!F84</f>
        <v>1.3129034804322067E-15</v>
      </c>
      <c r="C92" s="100">
        <f t="shared" si="32"/>
        <v>1.7448586554860501</v>
      </c>
      <c r="D92" s="82">
        <f t="shared" si="33"/>
        <v>5020.463962772848</v>
      </c>
      <c r="E92" s="105">
        <f t="shared" si="34"/>
        <v>7360.1211237208845</v>
      </c>
      <c r="F92" s="84">
        <f t="shared" si="27"/>
        <v>2.233754702594865E-06</v>
      </c>
      <c r="G92" s="96">
        <f t="shared" si="35"/>
        <v>0.0112144849860519</v>
      </c>
      <c r="H92" s="48"/>
      <c r="I92" s="87">
        <f>I91+'Fig. and Boost &amp; De-Orbit'!$B$10</f>
        <v>980</v>
      </c>
      <c r="J92" s="79">
        <f>'Density &amp; Scale Height'!V84</f>
        <v>1.1584126849874364E-14</v>
      </c>
      <c r="K92" s="100">
        <f t="shared" si="36"/>
        <v>1.7448586554860501</v>
      </c>
      <c r="L92" s="82">
        <f t="shared" si="37"/>
        <v>5020.463962772848</v>
      </c>
      <c r="M92" s="98">
        <f t="shared" si="38"/>
        <v>7360.1211237208845</v>
      </c>
      <c r="N92" s="84">
        <f t="shared" si="28"/>
        <v>1.9709063318077205E-05</v>
      </c>
      <c r="O92" s="96">
        <f t="shared" si="39"/>
        <v>0.09894864212841487</v>
      </c>
      <c r="Q92" s="87">
        <f>Q91+'Fig. and Boost &amp; De-Orbit'!$B$10</f>
        <v>980</v>
      </c>
      <c r="R92" s="79">
        <f>'Density &amp; Scale Height'!F84</f>
        <v>1.3129034804322067E-15</v>
      </c>
      <c r="S92" s="100">
        <f t="shared" si="40"/>
        <v>1.7448586554860501</v>
      </c>
      <c r="T92" s="82">
        <f t="shared" si="41"/>
        <v>20081.855851091394</v>
      </c>
      <c r="U92" s="105">
        <f t="shared" si="42"/>
        <v>7360.1211237208845</v>
      </c>
      <c r="V92" s="84">
        <f t="shared" si="29"/>
        <v>2.233754702594865E-06</v>
      </c>
      <c r="W92" s="96">
        <f t="shared" si="43"/>
        <v>0.0448579399442076</v>
      </c>
      <c r="Y92" s="87">
        <f>Y91+'Fig. and Boost &amp; De-Orbit'!$B$10</f>
        <v>980</v>
      </c>
      <c r="Z92" s="79">
        <f>'Density &amp; Scale Height'!V84</f>
        <v>1.1584126849874364E-14</v>
      </c>
      <c r="AA92" s="100">
        <f t="shared" si="44"/>
        <v>1.7448586554860501</v>
      </c>
      <c r="AB92" s="82">
        <f t="shared" si="45"/>
        <v>20081.855851091394</v>
      </c>
      <c r="AC92" s="105">
        <f t="shared" si="46"/>
        <v>7360.1211237208845</v>
      </c>
      <c r="AD92" s="84">
        <f t="shared" si="30"/>
        <v>1.9709063318077205E-05</v>
      </c>
      <c r="AE92" s="96">
        <f t="shared" si="47"/>
        <v>0.39579456851365946</v>
      </c>
      <c r="AG92" s="87">
        <f>AG91+'Fig. and Boost &amp; De-Orbit'!$B$10</f>
        <v>980</v>
      </c>
      <c r="AH92" s="79">
        <f>'Density &amp; Scale Height'!N84</f>
        <v>3.198581102609015E-15</v>
      </c>
      <c r="AI92" s="100">
        <f t="shared" si="48"/>
        <v>1.7448586554860501</v>
      </c>
      <c r="AJ92" s="82">
        <f t="shared" si="49"/>
        <v>65266.031516047035</v>
      </c>
      <c r="AK92" s="105">
        <f t="shared" si="50"/>
        <v>7360.1211237208845</v>
      </c>
      <c r="AL92" s="84">
        <f t="shared" si="31"/>
        <v>5.442018919191133E-06</v>
      </c>
      <c r="AM92" s="96">
        <f t="shared" si="51"/>
        <v>0.3551789782908527</v>
      </c>
    </row>
    <row r="93" spans="1:39" ht="12.75">
      <c r="A93" s="87">
        <f>A92+'Fig. and Boost &amp; De-Orbit'!$B$10</f>
        <v>990</v>
      </c>
      <c r="B93" s="79">
        <f>'Density &amp; Scale Height'!F85</f>
        <v>1.256614113913454E-15</v>
      </c>
      <c r="C93" s="100">
        <f t="shared" si="32"/>
        <v>1.7484168620998022</v>
      </c>
      <c r="D93" s="82">
        <f t="shared" si="33"/>
        <v>5010.246806633672</v>
      </c>
      <c r="E93" s="105">
        <f t="shared" si="34"/>
        <v>7355.124867204572</v>
      </c>
      <c r="F93" s="84">
        <f t="shared" si="27"/>
        <v>2.1394371108447256E-06</v>
      </c>
      <c r="G93" s="96">
        <f t="shared" si="35"/>
        <v>0.010719107952603356</v>
      </c>
      <c r="H93" s="48"/>
      <c r="I93" s="87">
        <f>I92+'Fig. and Boost &amp; De-Orbit'!$B$10</f>
        <v>990</v>
      </c>
      <c r="J93" s="79">
        <f>'Density &amp; Scale Height'!V85</f>
        <v>1.0714981700133378E-14</v>
      </c>
      <c r="K93" s="100">
        <f t="shared" si="36"/>
        <v>1.7484168620998022</v>
      </c>
      <c r="L93" s="82">
        <f t="shared" si="37"/>
        <v>5010.246806633672</v>
      </c>
      <c r="M93" s="98">
        <f t="shared" si="38"/>
        <v>7355.124867204572</v>
      </c>
      <c r="N93" s="84">
        <f t="shared" si="28"/>
        <v>1.824269617654978E-05</v>
      </c>
      <c r="O93" s="96">
        <f t="shared" si="39"/>
        <v>0.09140041026294685</v>
      </c>
      <c r="Q93" s="87">
        <f>Q92+'Fig. and Boost &amp; De-Orbit'!$B$10</f>
        <v>990</v>
      </c>
      <c r="R93" s="79">
        <f>'Density &amp; Scale Height'!F85</f>
        <v>1.256614113913454E-15</v>
      </c>
      <c r="S93" s="100">
        <f t="shared" si="40"/>
        <v>1.7484168620998022</v>
      </c>
      <c r="T93" s="82">
        <f t="shared" si="41"/>
        <v>20040.98722653469</v>
      </c>
      <c r="U93" s="105">
        <f t="shared" si="42"/>
        <v>7355.124867204572</v>
      </c>
      <c r="V93" s="84">
        <f t="shared" si="29"/>
        <v>2.1394371108447256E-06</v>
      </c>
      <c r="W93" s="96">
        <f t="shared" si="43"/>
        <v>0.04287643181041342</v>
      </c>
      <c r="Y93" s="87">
        <f>Y92+'Fig. and Boost &amp; De-Orbit'!$B$10</f>
        <v>990</v>
      </c>
      <c r="Z93" s="79">
        <f>'Density &amp; Scale Height'!V85</f>
        <v>1.0714981700133378E-14</v>
      </c>
      <c r="AA93" s="100">
        <f t="shared" si="44"/>
        <v>1.7484168620998022</v>
      </c>
      <c r="AB93" s="82">
        <f t="shared" si="45"/>
        <v>20040.98722653469</v>
      </c>
      <c r="AC93" s="105">
        <f t="shared" si="46"/>
        <v>7355.124867204572</v>
      </c>
      <c r="AD93" s="84">
        <f t="shared" si="30"/>
        <v>1.824269617654978E-05</v>
      </c>
      <c r="AE93" s="96">
        <f t="shared" si="47"/>
        <v>0.3656016410517874</v>
      </c>
      <c r="AG93" s="87">
        <f>AG92+'Fig. and Boost &amp; De-Orbit'!$B$10</f>
        <v>990</v>
      </c>
      <c r="AH93" s="79">
        <f>'Density &amp; Scale Height'!N85</f>
        <v>3.025336951220936E-15</v>
      </c>
      <c r="AI93" s="100">
        <f t="shared" si="48"/>
        <v>1.7484168620998022</v>
      </c>
      <c r="AJ93" s="82">
        <f t="shared" si="49"/>
        <v>65133.208486237745</v>
      </c>
      <c r="AK93" s="105">
        <f t="shared" si="50"/>
        <v>7355.124867204572</v>
      </c>
      <c r="AL93" s="84">
        <f t="shared" si="31"/>
        <v>5.150760344474126E-06</v>
      </c>
      <c r="AM93" s="96">
        <f t="shared" si="51"/>
        <v>0.335485547379279</v>
      </c>
    </row>
    <row r="94" spans="1:39" ht="12.75">
      <c r="A94" s="87">
        <f>A93+'Fig. and Boost &amp; De-Orbit'!$B$10</f>
        <v>1000</v>
      </c>
      <c r="B94" s="79">
        <f>'Density &amp; Scale Height'!F86</f>
        <v>1.2027380952380842E-15</v>
      </c>
      <c r="C94" s="100">
        <f t="shared" si="32"/>
        <v>1.7519774841241225</v>
      </c>
      <c r="D94" s="82">
        <f t="shared" si="33"/>
        <v>5000.064258462457</v>
      </c>
      <c r="E94" s="105">
        <f t="shared" si="34"/>
        <v>7350.138771690784</v>
      </c>
      <c r="F94" s="84">
        <f t="shared" si="27"/>
        <v>2.049100078175837E-06</v>
      </c>
      <c r="G94" s="96">
        <f t="shared" si="35"/>
        <v>0.010245632062899628</v>
      </c>
      <c r="H94" s="48"/>
      <c r="I94" s="87">
        <f>I93+'Fig. and Boost &amp; De-Orbit'!$B$10</f>
        <v>1000</v>
      </c>
      <c r="J94" s="79">
        <f>'Density &amp; Scale Height'!V86</f>
        <v>9.911047619047572E-15</v>
      </c>
      <c r="K94" s="100">
        <f t="shared" si="36"/>
        <v>1.7519774841241225</v>
      </c>
      <c r="L94" s="82">
        <f t="shared" si="37"/>
        <v>5000.064258462457</v>
      </c>
      <c r="M94" s="98">
        <f t="shared" si="38"/>
        <v>7350.138771690784</v>
      </c>
      <c r="N94" s="84">
        <f t="shared" si="28"/>
        <v>1.6885412153653178E-05</v>
      </c>
      <c r="O94" s="96">
        <f t="shared" si="39"/>
        <v>0.08442814579888883</v>
      </c>
      <c r="Q94" s="87">
        <f>Q93+'Fig. and Boost &amp; De-Orbit'!$B$10</f>
        <v>1000</v>
      </c>
      <c r="R94" s="79">
        <f>'Density &amp; Scale Height'!F86</f>
        <v>1.2027380952380842E-15</v>
      </c>
      <c r="S94" s="100">
        <f t="shared" si="40"/>
        <v>1.7519774841241225</v>
      </c>
      <c r="T94" s="82">
        <f t="shared" si="41"/>
        <v>20000.257033849826</v>
      </c>
      <c r="U94" s="105">
        <f t="shared" si="42"/>
        <v>7350.138771690784</v>
      </c>
      <c r="V94" s="84">
        <f t="shared" si="29"/>
        <v>2.049100078175837E-06</v>
      </c>
      <c r="W94" s="96">
        <f t="shared" si="43"/>
        <v>0.04098252825159851</v>
      </c>
      <c r="Y94" s="87">
        <f>Y93+'Fig. and Boost &amp; De-Orbit'!$B$10</f>
        <v>1000</v>
      </c>
      <c r="Z94" s="79">
        <f>'Density &amp; Scale Height'!V86</f>
        <v>9.911047619047572E-15</v>
      </c>
      <c r="AA94" s="100">
        <f t="shared" si="44"/>
        <v>1.7519774841241225</v>
      </c>
      <c r="AB94" s="82">
        <f t="shared" si="45"/>
        <v>20000.257033849826</v>
      </c>
      <c r="AC94" s="105">
        <f t="shared" si="46"/>
        <v>7350.138771690784</v>
      </c>
      <c r="AD94" s="84">
        <f t="shared" si="30"/>
        <v>1.6885412153653178E-05</v>
      </c>
      <c r="AE94" s="96">
        <f t="shared" si="47"/>
        <v>0.3377125831955553</v>
      </c>
      <c r="AG94" s="87">
        <f>AG93+'Fig. and Boost &amp; De-Orbit'!$B$10</f>
        <v>1000</v>
      </c>
      <c r="AH94" s="79">
        <f>'Density &amp; Scale Height'!N86</f>
        <v>2.861476190476173E-15</v>
      </c>
      <c r="AI94" s="100">
        <f t="shared" si="48"/>
        <v>1.7519774841241225</v>
      </c>
      <c r="AJ94" s="82">
        <f t="shared" si="49"/>
        <v>65000.83536001193</v>
      </c>
      <c r="AK94" s="105">
        <f t="shared" si="50"/>
        <v>7350.138771690784</v>
      </c>
      <c r="AL94" s="84">
        <f t="shared" si="31"/>
        <v>4.875085530937924E-06</v>
      </c>
      <c r="AM94" s="96">
        <f t="shared" si="51"/>
        <v>0.31688463196247235</v>
      </c>
    </row>
    <row r="95" spans="1:39" ht="12.75">
      <c r="A95" s="87">
        <f>A94+'Fig. and Boost &amp; De-Orbit'!$B$10</f>
        <v>1010</v>
      </c>
      <c r="B95" s="79">
        <f>'Density &amp; Scale Height'!F87</f>
        <v>1.151171954635999E-15</v>
      </c>
      <c r="C95" s="100">
        <f t="shared" si="32"/>
        <v>1.755540519921584</v>
      </c>
      <c r="D95" s="82">
        <f t="shared" si="33"/>
        <v>4989.916154365545</v>
      </c>
      <c r="E95" s="105">
        <f t="shared" si="34"/>
        <v>7345.162802785038</v>
      </c>
      <c r="F95" s="84">
        <f t="shared" si="27"/>
        <v>1.9625756945644164E-06</v>
      </c>
      <c r="G95" s="96">
        <f t="shared" si="35"/>
        <v>0.00979308816247216</v>
      </c>
      <c r="H95" s="48"/>
      <c r="I95" s="87">
        <f>I94+'Fig. and Boost &amp; De-Orbit'!$B$10</f>
        <v>1010</v>
      </c>
      <c r="J95" s="79">
        <f>'Density &amp; Scale Height'!V87</f>
        <v>9.167431887056402E-15</v>
      </c>
      <c r="K95" s="100">
        <f t="shared" si="36"/>
        <v>1.755540519921584</v>
      </c>
      <c r="L95" s="82">
        <f t="shared" si="37"/>
        <v>4989.916154365545</v>
      </c>
      <c r="M95" s="98">
        <f t="shared" si="38"/>
        <v>7345.162802785038</v>
      </c>
      <c r="N95" s="84">
        <f t="shared" si="28"/>
        <v>1.5629097747434877E-05</v>
      </c>
      <c r="O95" s="96">
        <f t="shared" si="39"/>
        <v>0.07798788732808344</v>
      </c>
      <c r="Q95" s="87">
        <f>Q94+'Fig. and Boost &amp; De-Orbit'!$B$10</f>
        <v>1010</v>
      </c>
      <c r="R95" s="79">
        <f>'Density &amp; Scale Height'!F87</f>
        <v>1.151171954635999E-15</v>
      </c>
      <c r="S95" s="100">
        <f t="shared" si="40"/>
        <v>1.755540519921584</v>
      </c>
      <c r="T95" s="82">
        <f t="shared" si="41"/>
        <v>19959.66461746218</v>
      </c>
      <c r="U95" s="105">
        <f t="shared" si="42"/>
        <v>7345.162802785038</v>
      </c>
      <c r="V95" s="84">
        <f t="shared" si="29"/>
        <v>1.9625756945644164E-06</v>
      </c>
      <c r="W95" s="96">
        <f t="shared" si="43"/>
        <v>0.03917235264988864</v>
      </c>
      <c r="Y95" s="87">
        <f>Y94+'Fig. and Boost &amp; De-Orbit'!$B$10</f>
        <v>1010</v>
      </c>
      <c r="Z95" s="79">
        <f>'Density &amp; Scale Height'!V87</f>
        <v>9.167431887056402E-15</v>
      </c>
      <c r="AA95" s="100">
        <f t="shared" si="44"/>
        <v>1.755540519921584</v>
      </c>
      <c r="AB95" s="82">
        <f t="shared" si="45"/>
        <v>19959.66461746218</v>
      </c>
      <c r="AC95" s="105">
        <f t="shared" si="46"/>
        <v>7345.162802785038</v>
      </c>
      <c r="AD95" s="84">
        <f t="shared" si="30"/>
        <v>1.5629097747434877E-05</v>
      </c>
      <c r="AE95" s="96">
        <f t="shared" si="47"/>
        <v>0.31195154931233376</v>
      </c>
      <c r="AG95" s="87">
        <f>AG94+'Fig. and Boost &amp; De-Orbit'!$B$10</f>
        <v>1010</v>
      </c>
      <c r="AH95" s="79">
        <f>'Density &amp; Scale Height'!N87</f>
        <v>2.7064905895383257E-15</v>
      </c>
      <c r="AI95" s="100">
        <f t="shared" si="48"/>
        <v>1.755540519921584</v>
      </c>
      <c r="AJ95" s="82">
        <f t="shared" si="49"/>
        <v>64868.910006752085</v>
      </c>
      <c r="AK95" s="105">
        <f t="shared" si="50"/>
        <v>7345.162802785038</v>
      </c>
      <c r="AL95" s="84">
        <f t="shared" si="31"/>
        <v>4.61416092287863E-06</v>
      </c>
      <c r="AM95" s="96">
        <f t="shared" si="51"/>
        <v>0.299315589662886</v>
      </c>
    </row>
    <row r="96" spans="1:39" ht="12.75">
      <c r="A96" s="87">
        <f>A95+'Fig. and Boost &amp; De-Orbit'!$B$10</f>
        <v>1020</v>
      </c>
      <c r="B96" s="79">
        <f>'Density &amp; Scale Height'!F88</f>
        <v>1.1018166584955066E-15</v>
      </c>
      <c r="C96" s="100">
        <f t="shared" si="32"/>
        <v>1.7591059678580876</v>
      </c>
      <c r="D96" s="82">
        <f t="shared" si="33"/>
        <v>4979.802331445842</v>
      </c>
      <c r="E96" s="105">
        <f t="shared" si="34"/>
        <v>7340.19692625563</v>
      </c>
      <c r="F96" s="84">
        <f t="shared" si="27"/>
        <v>1.8797031290554936E-06</v>
      </c>
      <c r="G96" s="96">
        <f t="shared" si="35"/>
        <v>0.009360550024496593</v>
      </c>
      <c r="H96" s="48"/>
      <c r="I96" s="87">
        <f>I95+'Fig. and Boost &amp; De-Orbit'!$B$10</f>
        <v>1020</v>
      </c>
      <c r="J96" s="79">
        <f>'Density &amp; Scale Height'!V88</f>
        <v>8.479608880326953E-15</v>
      </c>
      <c r="K96" s="100">
        <f t="shared" si="36"/>
        <v>1.7591059678580876</v>
      </c>
      <c r="L96" s="82">
        <f t="shared" si="37"/>
        <v>4979.802331445842</v>
      </c>
      <c r="M96" s="98">
        <f t="shared" si="38"/>
        <v>7340.19692625563</v>
      </c>
      <c r="N96" s="84">
        <f t="shared" si="28"/>
        <v>1.4466242838696678E-05</v>
      </c>
      <c r="O96" s="96">
        <f t="shared" si="39"/>
        <v>0.07203902981540344</v>
      </c>
      <c r="Q96" s="87">
        <f>Q95+'Fig. and Boost &amp; De-Orbit'!$B$10</f>
        <v>1020</v>
      </c>
      <c r="R96" s="79">
        <f>'Density &amp; Scale Height'!F88</f>
        <v>1.1018166584955066E-15</v>
      </c>
      <c r="S96" s="100">
        <f t="shared" si="40"/>
        <v>1.7591059678580876</v>
      </c>
      <c r="T96" s="82">
        <f t="shared" si="41"/>
        <v>19919.20932578337</v>
      </c>
      <c r="U96" s="105">
        <f t="shared" si="42"/>
        <v>7340.19692625563</v>
      </c>
      <c r="V96" s="84">
        <f t="shared" si="29"/>
        <v>1.8797031290554936E-06</v>
      </c>
      <c r="W96" s="96">
        <f t="shared" si="43"/>
        <v>0.03744220009798637</v>
      </c>
      <c r="Y96" s="87">
        <f>Y95+'Fig. and Boost &amp; De-Orbit'!$B$10</f>
        <v>1020</v>
      </c>
      <c r="Z96" s="79">
        <f>'Density &amp; Scale Height'!V88</f>
        <v>8.479608880326953E-15</v>
      </c>
      <c r="AA96" s="100">
        <f t="shared" si="44"/>
        <v>1.7591059678580876</v>
      </c>
      <c r="AB96" s="82">
        <f t="shared" si="45"/>
        <v>19919.20932578337</v>
      </c>
      <c r="AC96" s="105">
        <f t="shared" si="46"/>
        <v>7340.19692625563</v>
      </c>
      <c r="AD96" s="84">
        <f t="shared" si="30"/>
        <v>1.4466242838696678E-05</v>
      </c>
      <c r="AE96" s="96">
        <f t="shared" si="47"/>
        <v>0.2881561192616138</v>
      </c>
      <c r="AG96" s="87">
        <f>AG95+'Fig. and Boost &amp; De-Orbit'!$B$10</f>
        <v>1020</v>
      </c>
      <c r="AH96" s="79">
        <f>'Density &amp; Scale Height'!N88</f>
        <v>2.5598994447829246E-15</v>
      </c>
      <c r="AI96" s="100">
        <f t="shared" si="48"/>
        <v>1.7591059678580876</v>
      </c>
      <c r="AJ96" s="82">
        <f t="shared" si="49"/>
        <v>64737.430308795956</v>
      </c>
      <c r="AK96" s="105">
        <f t="shared" si="50"/>
        <v>7340.19692625563</v>
      </c>
      <c r="AL96" s="84">
        <f t="shared" si="31"/>
        <v>4.367197536290932E-06</v>
      </c>
      <c r="AM96" s="96">
        <f t="shared" si="51"/>
        <v>0.28272114615037963</v>
      </c>
    </row>
    <row r="97" spans="1:39" ht="12.75">
      <c r="A97" s="87">
        <f>A96+'Fig. and Boost &amp; De-Orbit'!$B$10</f>
        <v>1030</v>
      </c>
      <c r="B97" s="79">
        <f>'Density &amp; Scale Height'!F89</f>
        <v>1.0545774191676288E-15</v>
      </c>
      <c r="C97" s="100">
        <f t="shared" si="32"/>
        <v>1.7626738263028463</v>
      </c>
      <c r="D97" s="82">
        <f t="shared" si="33"/>
        <v>4969.722627795426</v>
      </c>
      <c r="E97" s="105">
        <f t="shared" si="34"/>
        <v>7335.241108032636</v>
      </c>
      <c r="F97" s="84">
        <f t="shared" si="27"/>
        <v>1.800328331480898E-06</v>
      </c>
      <c r="G97" s="96">
        <f t="shared" si="35"/>
        <v>0.008947132446421802</v>
      </c>
      <c r="H97" s="48"/>
      <c r="I97" s="87">
        <f>I96+'Fig. and Boost &amp; De-Orbit'!$B$10</f>
        <v>1030</v>
      </c>
      <c r="J97" s="79">
        <f>'Density &amp; Scale Height'!V89</f>
        <v>7.843392527938051E-15</v>
      </c>
      <c r="K97" s="100">
        <f t="shared" si="36"/>
        <v>1.7626738263028463</v>
      </c>
      <c r="L97" s="82">
        <f t="shared" si="37"/>
        <v>4969.722627795426</v>
      </c>
      <c r="M97" s="98">
        <f t="shared" si="38"/>
        <v>7335.241108032636</v>
      </c>
      <c r="N97" s="84">
        <f t="shared" si="28"/>
        <v>1.3389895825872905E-05</v>
      </c>
      <c r="O97" s="96">
        <f t="shared" si="39"/>
        <v>0.0665440682696641</v>
      </c>
      <c r="Q97" s="87">
        <f>Q96+'Fig. and Boost &amp; De-Orbit'!$B$10</f>
        <v>1030</v>
      </c>
      <c r="R97" s="79">
        <f>'Density &amp; Scale Height'!F89</f>
        <v>1.0545774191676288E-15</v>
      </c>
      <c r="S97" s="100">
        <f t="shared" si="40"/>
        <v>1.7626738263028463</v>
      </c>
      <c r="T97" s="82">
        <f t="shared" si="41"/>
        <v>19878.890511181704</v>
      </c>
      <c r="U97" s="105">
        <f t="shared" si="42"/>
        <v>7335.241108032636</v>
      </c>
      <c r="V97" s="84">
        <f t="shared" si="29"/>
        <v>1.800328331480898E-06</v>
      </c>
      <c r="W97" s="96">
        <f t="shared" si="43"/>
        <v>0.03578852978568721</v>
      </c>
      <c r="Y97" s="87">
        <f>Y96+'Fig. and Boost &amp; De-Orbit'!$B$10</f>
        <v>1030</v>
      </c>
      <c r="Z97" s="79">
        <f>'Density &amp; Scale Height'!V89</f>
        <v>7.843392527938051E-15</v>
      </c>
      <c r="AA97" s="100">
        <f t="shared" si="44"/>
        <v>1.7626738263028463</v>
      </c>
      <c r="AB97" s="82">
        <f t="shared" si="45"/>
        <v>19878.890511181704</v>
      </c>
      <c r="AC97" s="105">
        <f t="shared" si="46"/>
        <v>7335.241108032636</v>
      </c>
      <c r="AD97" s="84">
        <f t="shared" si="30"/>
        <v>1.3389895825872905E-05</v>
      </c>
      <c r="AE97" s="96">
        <f t="shared" si="47"/>
        <v>0.2661762730786564</v>
      </c>
      <c r="AG97" s="87">
        <f>AG96+'Fig. and Boost &amp; De-Orbit'!$B$10</f>
        <v>1030</v>
      </c>
      <c r="AH97" s="79">
        <f>'Density &amp; Scale Height'!N89</f>
        <v>2.4212480888462112E-15</v>
      </c>
      <c r="AI97" s="100">
        <f t="shared" si="48"/>
        <v>1.7626738263028463</v>
      </c>
      <c r="AJ97" s="82">
        <f t="shared" si="49"/>
        <v>64606.39416134054</v>
      </c>
      <c r="AK97" s="105">
        <f t="shared" si="50"/>
        <v>7335.241108032636</v>
      </c>
      <c r="AL97" s="84">
        <f t="shared" si="31"/>
        <v>4.133448576335322E-06</v>
      </c>
      <c r="AM97" s="96">
        <f t="shared" si="51"/>
        <v>0.2670472079683517</v>
      </c>
    </row>
    <row r="98" spans="1:39" ht="12.75">
      <c r="A98" s="87">
        <f>A97+'Fig. and Boost &amp; De-Orbit'!$B$10</f>
        <v>1040</v>
      </c>
      <c r="B98" s="79">
        <f>'Density &amp; Scale Height'!F90</f>
        <v>1.009363512924959E-15</v>
      </c>
      <c r="C98" s="100">
        <f t="shared" si="32"/>
        <v>1.766244093628377</v>
      </c>
      <c r="D98" s="82">
        <f t="shared" si="33"/>
        <v>4959.676882488208</v>
      </c>
      <c r="E98" s="105">
        <f t="shared" si="34"/>
        <v>7330.29531420693</v>
      </c>
      <c r="F98" s="84">
        <f t="shared" si="27"/>
        <v>1.7243037467380863E-06</v>
      </c>
      <c r="G98" s="96">
        <f t="shared" si="35"/>
        <v>0.008551989431084688</v>
      </c>
      <c r="H98" s="48"/>
      <c r="I98" s="87">
        <f>I97+'Fig. and Boost &amp; De-Orbit'!$B$10</f>
        <v>1040</v>
      </c>
      <c r="J98" s="79">
        <f>'Density &amp; Scale Height'!V90</f>
        <v>7.25491083557416E-15</v>
      </c>
      <c r="K98" s="100">
        <f t="shared" si="36"/>
        <v>1.766244093628377</v>
      </c>
      <c r="L98" s="82">
        <f t="shared" si="37"/>
        <v>4959.676882488208</v>
      </c>
      <c r="M98" s="98">
        <f t="shared" si="38"/>
        <v>7330.29531420693</v>
      </c>
      <c r="N98" s="84">
        <f t="shared" si="28"/>
        <v>1.239362209535436E-05</v>
      </c>
      <c r="O98" s="96">
        <f t="shared" si="39"/>
        <v>0.06146836099662408</v>
      </c>
      <c r="Q98" s="87">
        <f>Q97+'Fig. and Boost &amp; De-Orbit'!$B$10</f>
        <v>1040</v>
      </c>
      <c r="R98" s="79">
        <f>'Density &amp; Scale Height'!F90</f>
        <v>1.009363512924959E-15</v>
      </c>
      <c r="S98" s="100">
        <f t="shared" si="40"/>
        <v>1.766244093628377</v>
      </c>
      <c r="T98" s="82">
        <f t="shared" si="41"/>
        <v>19838.707529952833</v>
      </c>
      <c r="U98" s="105">
        <f t="shared" si="42"/>
        <v>7330.29531420693</v>
      </c>
      <c r="V98" s="84">
        <f t="shared" si="29"/>
        <v>1.7243037467380863E-06</v>
      </c>
      <c r="W98" s="96">
        <f t="shared" si="43"/>
        <v>0.03420795772433875</v>
      </c>
      <c r="Y98" s="87">
        <f>Y97+'Fig. and Boost &amp; De-Orbit'!$B$10</f>
        <v>1040</v>
      </c>
      <c r="Z98" s="79">
        <f>'Density &amp; Scale Height'!V90</f>
        <v>7.25491083557416E-15</v>
      </c>
      <c r="AA98" s="100">
        <f t="shared" si="44"/>
        <v>1.766244093628377</v>
      </c>
      <c r="AB98" s="82">
        <f t="shared" si="45"/>
        <v>19838.707529952833</v>
      </c>
      <c r="AC98" s="105">
        <f t="shared" si="46"/>
        <v>7330.29531420693</v>
      </c>
      <c r="AD98" s="84">
        <f t="shared" si="30"/>
        <v>1.239362209535436E-05</v>
      </c>
      <c r="AE98" s="96">
        <f t="shared" si="47"/>
        <v>0.24587344398649633</v>
      </c>
      <c r="AG98" s="87">
        <f>AG97+'Fig. and Boost &amp; De-Orbit'!$B$10</f>
        <v>1040</v>
      </c>
      <c r="AH98" s="79">
        <f>'Density &amp; Scale Height'!N90</f>
        <v>2.290106480428006E-15</v>
      </c>
      <c r="AI98" s="100">
        <f t="shared" si="48"/>
        <v>1.766244093628377</v>
      </c>
      <c r="AJ98" s="82">
        <f t="shared" si="49"/>
        <v>64475.79947234671</v>
      </c>
      <c r="AK98" s="105">
        <f t="shared" si="50"/>
        <v>7330.29531420693</v>
      </c>
      <c r="AL98" s="84">
        <f t="shared" si="31"/>
        <v>3.912207182116319E-06</v>
      </c>
      <c r="AM98" s="96">
        <f t="shared" si="51"/>
        <v>0.2522426857684064</v>
      </c>
    </row>
    <row r="99" spans="1:39" ht="12.75">
      <c r="A99" s="87">
        <f>A98+'Fig. and Boost &amp; De-Orbit'!$B$10</f>
        <v>1050</v>
      </c>
      <c r="B99" s="79">
        <f>'Density &amp; Scale Height'!F91</f>
        <v>9.660881057251967E-16</v>
      </c>
      <c r="C99" s="100">
        <f t="shared" si="32"/>
        <v>1.7698167682104888</v>
      </c>
      <c r="D99" s="82">
        <f t="shared" si="33"/>
        <v>4949.6649355726695</v>
      </c>
      <c r="E99" s="105">
        <f t="shared" si="34"/>
        <v>7325.359511029222</v>
      </c>
      <c r="F99" s="84">
        <f t="shared" si="27"/>
        <v>1.6514880411007731E-06</v>
      </c>
      <c r="G99" s="96">
        <f t="shared" si="35"/>
        <v>0.008174312448554093</v>
      </c>
      <c r="H99" s="48"/>
      <c r="I99" s="87">
        <f>I98+'Fig. and Boost &amp; De-Orbit'!$B$10</f>
        <v>1050</v>
      </c>
      <c r="J99" s="79">
        <f>'Density &amp; Scale Height'!V91</f>
        <v>6.710582320679527E-15</v>
      </c>
      <c r="K99" s="100">
        <f t="shared" si="36"/>
        <v>1.7698167682104888</v>
      </c>
      <c r="L99" s="82">
        <f t="shared" si="37"/>
        <v>4949.6649355726695</v>
      </c>
      <c r="M99" s="98">
        <f t="shared" si="38"/>
        <v>7325.359511029222</v>
      </c>
      <c r="N99" s="84">
        <f t="shared" si="28"/>
        <v>1.1471465579327718E-05</v>
      </c>
      <c r="O99" s="96">
        <f t="shared" si="39"/>
        <v>0.05677991093762722</v>
      </c>
      <c r="Q99" s="87">
        <f>Q98+'Fig. and Boost &amp; De-Orbit'!$B$10</f>
        <v>1050</v>
      </c>
      <c r="R99" s="79">
        <f>'Density &amp; Scale Height'!F91</f>
        <v>9.660881057251967E-16</v>
      </c>
      <c r="S99" s="100">
        <f t="shared" si="40"/>
        <v>1.7698167682104888</v>
      </c>
      <c r="T99" s="82">
        <f t="shared" si="41"/>
        <v>19798.659742290678</v>
      </c>
      <c r="U99" s="105">
        <f t="shared" si="42"/>
        <v>7325.359511029222</v>
      </c>
      <c r="V99" s="84">
        <f t="shared" si="29"/>
        <v>1.6514880411007731E-06</v>
      </c>
      <c r="W99" s="96">
        <f t="shared" si="43"/>
        <v>0.03269724979421637</v>
      </c>
      <c r="Y99" s="87">
        <f>Y98+'Fig. and Boost &amp; De-Orbit'!$B$10</f>
        <v>1050</v>
      </c>
      <c r="Z99" s="79">
        <f>'Density &amp; Scale Height'!V91</f>
        <v>6.710582320679527E-15</v>
      </c>
      <c r="AA99" s="100">
        <f t="shared" si="44"/>
        <v>1.7698167682104888</v>
      </c>
      <c r="AB99" s="82">
        <f t="shared" si="45"/>
        <v>19798.659742290678</v>
      </c>
      <c r="AC99" s="105">
        <f t="shared" si="46"/>
        <v>7325.359511029222</v>
      </c>
      <c r="AD99" s="84">
        <f t="shared" si="30"/>
        <v>1.1471465579327718E-05</v>
      </c>
      <c r="AE99" s="96">
        <f t="shared" si="47"/>
        <v>0.2271196437505089</v>
      </c>
      <c r="AG99" s="87">
        <f>AG98+'Fig. and Boost &amp; De-Orbit'!$B$10</f>
        <v>1050</v>
      </c>
      <c r="AH99" s="79">
        <f>'Density &amp; Scale Height'!N91</f>
        <v>2.1660678704748234E-15</v>
      </c>
      <c r="AI99" s="100">
        <f t="shared" si="48"/>
        <v>1.7698167682104888</v>
      </c>
      <c r="AJ99" s="82">
        <f t="shared" si="49"/>
        <v>64345.64416244471</v>
      </c>
      <c r="AK99" s="105">
        <f t="shared" si="50"/>
        <v>7325.359511029222</v>
      </c>
      <c r="AL99" s="84">
        <f t="shared" si="31"/>
        <v>3.702804291971412E-06</v>
      </c>
      <c r="AM99" s="96">
        <f t="shared" si="51"/>
        <v>0.2382593273743655</v>
      </c>
    </row>
    <row r="100" spans="1:39" ht="12.75">
      <c r="A100" s="87">
        <f>A99+'Fig. and Boost &amp; De-Orbit'!$B$10</f>
        <v>1060</v>
      </c>
      <c r="B100" s="79">
        <f>'Density &amp; Scale Height'!F92</f>
        <v>9.246680864449676E-16</v>
      </c>
      <c r="C100" s="100">
        <f t="shared" si="32"/>
        <v>1.7733918484282714</v>
      </c>
      <c r="D100" s="82">
        <f t="shared" si="33"/>
        <v>4939.686628064659</v>
      </c>
      <c r="E100" s="105">
        <f t="shared" si="34"/>
        <v>7320.433664909072</v>
      </c>
      <c r="F100" s="84">
        <f t="shared" si="27"/>
        <v>1.5817458400554098E-06</v>
      </c>
      <c r="G100" s="96">
        <f t="shared" si="35"/>
        <v>0.00781332877511861</v>
      </c>
      <c r="H100" s="48"/>
      <c r="I100" s="87">
        <f>I99+'Fig. and Boost &amp; De-Orbit'!$B$10</f>
        <v>1060</v>
      </c>
      <c r="J100" s="79">
        <f>'Density &amp; Scale Height'!V92</f>
        <v>6.207094215659384E-15</v>
      </c>
      <c r="K100" s="100">
        <f t="shared" si="36"/>
        <v>1.7733918484282714</v>
      </c>
      <c r="L100" s="82">
        <f t="shared" si="37"/>
        <v>4939.686628064659</v>
      </c>
      <c r="M100" s="98">
        <f t="shared" si="38"/>
        <v>7320.433664909072</v>
      </c>
      <c r="N100" s="84">
        <f t="shared" si="28"/>
        <v>1.0617913171631404E-05</v>
      </c>
      <c r="O100" s="96">
        <f t="shared" si="39"/>
        <v>0.05244916371185926</v>
      </c>
      <c r="Q100" s="87">
        <f>Q99+'Fig. and Boost &amp; De-Orbit'!$B$10</f>
        <v>1060</v>
      </c>
      <c r="R100" s="79">
        <f>'Density &amp; Scale Height'!F92</f>
        <v>9.246680864449676E-16</v>
      </c>
      <c r="S100" s="100">
        <f t="shared" si="40"/>
        <v>1.7733918484282714</v>
      </c>
      <c r="T100" s="82">
        <f t="shared" si="41"/>
        <v>19758.746512258636</v>
      </c>
      <c r="U100" s="105">
        <f t="shared" si="42"/>
        <v>7320.433664909072</v>
      </c>
      <c r="V100" s="84">
        <f t="shared" si="29"/>
        <v>1.5817458400554098E-06</v>
      </c>
      <c r="W100" s="96">
        <f t="shared" si="43"/>
        <v>0.03125331510047444</v>
      </c>
      <c r="Y100" s="87">
        <f>Y99+'Fig. and Boost &amp; De-Orbit'!$B$10</f>
        <v>1060</v>
      </c>
      <c r="Z100" s="79">
        <f>'Density &amp; Scale Height'!V92</f>
        <v>6.207094215659384E-15</v>
      </c>
      <c r="AA100" s="100">
        <f t="shared" si="44"/>
        <v>1.7733918484282714</v>
      </c>
      <c r="AB100" s="82">
        <f t="shared" si="45"/>
        <v>19758.746512258636</v>
      </c>
      <c r="AC100" s="105">
        <f t="shared" si="46"/>
        <v>7320.433664909072</v>
      </c>
      <c r="AD100" s="84">
        <f t="shared" si="30"/>
        <v>1.0617913171631404E-05</v>
      </c>
      <c r="AE100" s="96">
        <f t="shared" si="47"/>
        <v>0.20979665484743704</v>
      </c>
      <c r="AG100" s="87">
        <f>AG99+'Fig. and Boost &amp; De-Orbit'!$B$10</f>
        <v>1060</v>
      </c>
      <c r="AH100" s="79">
        <f>'Density &amp; Scale Height'!N92</f>
        <v>2.04874754060626E-15</v>
      </c>
      <c r="AI100" s="100">
        <f t="shared" si="48"/>
        <v>1.7733918484282714</v>
      </c>
      <c r="AJ100" s="82">
        <f t="shared" si="49"/>
        <v>64215.926164840566</v>
      </c>
      <c r="AK100" s="105">
        <f t="shared" si="50"/>
        <v>7320.433664909072</v>
      </c>
      <c r="AL100" s="84">
        <f t="shared" si="31"/>
        <v>3.504606622833382E-06</v>
      </c>
      <c r="AM100" s="96">
        <f t="shared" si="51"/>
        <v>0.22505156012867972</v>
      </c>
    </row>
    <row r="101" spans="1:39" ht="12.75">
      <c r="A101" s="87">
        <f>A100+'Fig. and Boost &amp; De-Orbit'!$B$10</f>
        <v>1070</v>
      </c>
      <c r="B101" s="79">
        <f>'Density &amp; Scale Height'!F93</f>
        <v>8.850239072635945E-16</v>
      </c>
      <c r="C101" s="100">
        <f t="shared" si="32"/>
        <v>1.7769693326640845</v>
      </c>
      <c r="D101" s="82">
        <f t="shared" si="33"/>
        <v>4929.741801940246</v>
      </c>
      <c r="E101" s="105">
        <f t="shared" si="34"/>
        <v>7315.51774241395</v>
      </c>
      <c r="F101" s="84">
        <f t="shared" si="27"/>
        <v>1.5149474771783625E-06</v>
      </c>
      <c r="G101" s="96">
        <f t="shared" si="35"/>
        <v>0.0074682999059900905</v>
      </c>
      <c r="H101" s="48"/>
      <c r="I101" s="87">
        <f>I100+'Fig. and Boost &amp; De-Orbit'!$B$10</f>
        <v>1070</v>
      </c>
      <c r="J101" s="79">
        <f>'Density &amp; Scale Height'!V93</f>
        <v>5.741382306471798E-15</v>
      </c>
      <c r="K101" s="100">
        <f t="shared" si="36"/>
        <v>1.7769693326640845</v>
      </c>
      <c r="L101" s="82">
        <f t="shared" si="37"/>
        <v>4929.741801940246</v>
      </c>
      <c r="M101" s="98">
        <f t="shared" si="38"/>
        <v>7315.51774241395</v>
      </c>
      <c r="N101" s="84">
        <f t="shared" si="28"/>
        <v>9.82786178917918E-06</v>
      </c>
      <c r="O101" s="96">
        <f t="shared" si="39"/>
        <v>0.04844882108580786</v>
      </c>
      <c r="Q101" s="87">
        <f>Q100+'Fig. and Boost &amp; De-Orbit'!$B$10</f>
        <v>1070</v>
      </c>
      <c r="R101" s="79">
        <f>'Density &amp; Scale Height'!F93</f>
        <v>8.850239072635945E-16</v>
      </c>
      <c r="S101" s="100">
        <f t="shared" si="40"/>
        <v>1.7769693326640845</v>
      </c>
      <c r="T101" s="82">
        <f t="shared" si="41"/>
        <v>19718.967207760983</v>
      </c>
      <c r="U101" s="105">
        <f t="shared" si="42"/>
        <v>7315.51774241395</v>
      </c>
      <c r="V101" s="84">
        <f t="shared" si="29"/>
        <v>1.5149474771783625E-06</v>
      </c>
      <c r="W101" s="96">
        <f t="shared" si="43"/>
        <v>0.029873199623960362</v>
      </c>
      <c r="Y101" s="87">
        <f>Y100+'Fig. and Boost &amp; De-Orbit'!$B$10</f>
        <v>1070</v>
      </c>
      <c r="Z101" s="79">
        <f>'Density &amp; Scale Height'!V93</f>
        <v>5.741382306471798E-15</v>
      </c>
      <c r="AA101" s="100">
        <f t="shared" si="44"/>
        <v>1.7769693326640845</v>
      </c>
      <c r="AB101" s="82">
        <f t="shared" si="45"/>
        <v>19718.967207760983</v>
      </c>
      <c r="AC101" s="105">
        <f t="shared" si="46"/>
        <v>7315.51774241395</v>
      </c>
      <c r="AD101" s="84">
        <f t="shared" si="30"/>
        <v>9.82786178917918E-06</v>
      </c>
      <c r="AE101" s="96">
        <f t="shared" si="47"/>
        <v>0.19379528434323143</v>
      </c>
      <c r="AG101" s="87">
        <f>AG100+'Fig. and Boost &amp; De-Orbit'!$B$10</f>
        <v>1070</v>
      </c>
      <c r="AH101" s="79">
        <f>'Density &amp; Scale Height'!N93</f>
        <v>1.937781609871761E-15</v>
      </c>
      <c r="AI101" s="100">
        <f t="shared" si="48"/>
        <v>1.7769693326640845</v>
      </c>
      <c r="AJ101" s="82">
        <f t="shared" si="49"/>
        <v>64086.64342522319</v>
      </c>
      <c r="AK101" s="105">
        <f t="shared" si="50"/>
        <v>7315.51774241395</v>
      </c>
      <c r="AL101" s="84">
        <f t="shared" si="31"/>
        <v>3.3170147575725356E-06</v>
      </c>
      <c r="AM101" s="96">
        <f t="shared" si="51"/>
        <v>0.21257634200475425</v>
      </c>
    </row>
    <row r="102" spans="1:39" ht="12.75">
      <c r="A102" s="87">
        <f>A101+'Fig. and Boost &amp; De-Orbit'!$B$10</f>
        <v>1080</v>
      </c>
      <c r="B102" s="79">
        <f>'Density &amp; Scale Height'!F94</f>
        <v>8.470794308901848E-16</v>
      </c>
      <c r="C102" s="100">
        <f t="shared" si="32"/>
        <v>1.7805492193035473</v>
      </c>
      <c r="D102" s="82">
        <f t="shared" si="33"/>
        <v>4919.830300128648</v>
      </c>
      <c r="E102" s="105">
        <f t="shared" si="34"/>
        <v>7310.611710268267</v>
      </c>
      <c r="F102" s="84">
        <f t="shared" si="27"/>
        <v>1.4509687535889666E-06</v>
      </c>
      <c r="G102" s="96">
        <f t="shared" si="35"/>
        <v>0.007138520038446896</v>
      </c>
      <c r="H102" s="48"/>
      <c r="I102" s="87">
        <f>I101+'Fig. and Boost &amp; De-Orbit'!$B$10</f>
        <v>1080</v>
      </c>
      <c r="J102" s="79">
        <f>'Density &amp; Scale Height'!V94</f>
        <v>5.310612283910038E-15</v>
      </c>
      <c r="K102" s="100">
        <f t="shared" si="36"/>
        <v>1.7805492193035473</v>
      </c>
      <c r="L102" s="82">
        <f t="shared" si="37"/>
        <v>4919.830300128648</v>
      </c>
      <c r="M102" s="98">
        <f t="shared" si="38"/>
        <v>7310.611710268267</v>
      </c>
      <c r="N102" s="84">
        <f t="shared" si="28"/>
        <v>9.0965878822976E-06</v>
      </c>
      <c r="O102" s="96">
        <f t="shared" si="39"/>
        <v>0.04475366869111082</v>
      </c>
      <c r="Q102" s="87">
        <f>Q101+'Fig. and Boost &amp; De-Orbit'!$B$10</f>
        <v>1080</v>
      </c>
      <c r="R102" s="79">
        <f>'Density &amp; Scale Height'!F94</f>
        <v>8.470794308901848E-16</v>
      </c>
      <c r="S102" s="100">
        <f t="shared" si="40"/>
        <v>1.7805492193035473</v>
      </c>
      <c r="T102" s="82">
        <f t="shared" si="41"/>
        <v>19679.32120051459</v>
      </c>
      <c r="U102" s="105">
        <f t="shared" si="42"/>
        <v>7310.611710268267</v>
      </c>
      <c r="V102" s="84">
        <f t="shared" si="29"/>
        <v>1.4509687535889666E-06</v>
      </c>
      <c r="W102" s="96">
        <f t="shared" si="43"/>
        <v>0.028554080153787582</v>
      </c>
      <c r="Y102" s="87">
        <f>Y101+'Fig. and Boost &amp; De-Orbit'!$B$10</f>
        <v>1080</v>
      </c>
      <c r="Z102" s="79">
        <f>'Density &amp; Scale Height'!V94</f>
        <v>5.310612283910038E-15</v>
      </c>
      <c r="AA102" s="100">
        <f t="shared" si="44"/>
        <v>1.7805492193035473</v>
      </c>
      <c r="AB102" s="82">
        <f t="shared" si="45"/>
        <v>19679.32120051459</v>
      </c>
      <c r="AC102" s="105">
        <f t="shared" si="46"/>
        <v>7310.611710268267</v>
      </c>
      <c r="AD102" s="84">
        <f t="shared" si="30"/>
        <v>9.0965878822976E-06</v>
      </c>
      <c r="AE102" s="96">
        <f t="shared" si="47"/>
        <v>0.17901467476444327</v>
      </c>
      <c r="AG102" s="87">
        <f>AG101+'Fig. and Boost &amp; De-Orbit'!$B$10</f>
        <v>1080</v>
      </c>
      <c r="AH102" s="79">
        <f>'Density &amp; Scale Height'!N94</f>
        <v>1.832825906136792E-15</v>
      </c>
      <c r="AI102" s="100">
        <f t="shared" si="48"/>
        <v>1.7805492193035473</v>
      </c>
      <c r="AJ102" s="82">
        <f t="shared" si="49"/>
        <v>63957.79390167242</v>
      </c>
      <c r="AK102" s="105">
        <f t="shared" si="50"/>
        <v>7310.611710268267</v>
      </c>
      <c r="AL102" s="84">
        <f t="shared" si="31"/>
        <v>3.1394613345506086E-06</v>
      </c>
      <c r="AM102" s="96">
        <f t="shared" si="51"/>
        <v>0.20079302099745727</v>
      </c>
    </row>
    <row r="103" spans="1:39" ht="12.75">
      <c r="A103" s="87">
        <f>A102+'Fig. and Boost &amp; De-Orbit'!$B$10</f>
        <v>1090</v>
      </c>
      <c r="B103" s="79">
        <f>'Density &amp; Scale Height'!F95</f>
        <v>8.107617843407331E-16</v>
      </c>
      <c r="C103" s="100">
        <f t="shared" si="32"/>
        <v>1.7841315067355257</v>
      </c>
      <c r="D103" s="82">
        <f t="shared" si="33"/>
        <v>4909.951966505211</v>
      </c>
      <c r="E103" s="105">
        <f t="shared" si="34"/>
        <v>7305.715535352434</v>
      </c>
      <c r="F103" s="84">
        <f t="shared" si="27"/>
        <v>1.3896907075335205E-06</v>
      </c>
      <c r="G103" s="96">
        <f t="shared" si="35"/>
        <v>0.0068233146222882275</v>
      </c>
      <c r="H103" s="48"/>
      <c r="I103" s="87">
        <f>I102+'Fig. and Boost &amp; De-Orbit'!$B$10</f>
        <v>1090</v>
      </c>
      <c r="J103" s="79">
        <f>'Density &amp; Scale Height'!V95</f>
        <v>4.9121624940783794E-15</v>
      </c>
      <c r="K103" s="100">
        <f t="shared" si="36"/>
        <v>1.7841315067355257</v>
      </c>
      <c r="L103" s="82">
        <f t="shared" si="37"/>
        <v>4909.951966505211</v>
      </c>
      <c r="M103" s="98">
        <f t="shared" si="38"/>
        <v>7305.715535352434</v>
      </c>
      <c r="N103" s="84">
        <f t="shared" si="28"/>
        <v>8.419719211933808E-06</v>
      </c>
      <c r="O103" s="96">
        <f t="shared" si="39"/>
        <v>0.04134041690205611</v>
      </c>
      <c r="Q103" s="87">
        <f>Q102+'Fig. and Boost &amp; De-Orbit'!$B$10</f>
        <v>1090</v>
      </c>
      <c r="R103" s="79">
        <f>'Density &amp; Scale Height'!F95</f>
        <v>8.107617843407331E-16</v>
      </c>
      <c r="S103" s="100">
        <f t="shared" si="40"/>
        <v>1.7841315067355257</v>
      </c>
      <c r="T103" s="82">
        <f t="shared" si="41"/>
        <v>19639.807866020845</v>
      </c>
      <c r="U103" s="105">
        <f t="shared" si="42"/>
        <v>7305.715535352434</v>
      </c>
      <c r="V103" s="84">
        <f t="shared" si="29"/>
        <v>1.3896907075335205E-06</v>
      </c>
      <c r="W103" s="96">
        <f t="shared" si="43"/>
        <v>0.02729325848915291</v>
      </c>
      <c r="Y103" s="87">
        <f>Y102+'Fig. and Boost &amp; De-Orbit'!$B$10</f>
        <v>1090</v>
      </c>
      <c r="Z103" s="79">
        <f>'Density &amp; Scale Height'!V95</f>
        <v>4.9121624940783794E-15</v>
      </c>
      <c r="AA103" s="100">
        <f t="shared" si="44"/>
        <v>1.7841315067355257</v>
      </c>
      <c r="AB103" s="82">
        <f t="shared" si="45"/>
        <v>19639.807866020845</v>
      </c>
      <c r="AC103" s="105">
        <f t="shared" si="46"/>
        <v>7305.715535352434</v>
      </c>
      <c r="AD103" s="84">
        <f t="shared" si="30"/>
        <v>8.419719211933808E-06</v>
      </c>
      <c r="AE103" s="96">
        <f t="shared" si="47"/>
        <v>0.16536166760822443</v>
      </c>
      <c r="AG103" s="87">
        <f>AG102+'Fig. and Boost &amp; De-Orbit'!$B$10</f>
        <v>1090</v>
      </c>
      <c r="AH103" s="79">
        <f>'Density &amp; Scale Height'!N95</f>
        <v>1.7335548985979317E-15</v>
      </c>
      <c r="AI103" s="100">
        <f t="shared" si="48"/>
        <v>1.7841315067355257</v>
      </c>
      <c r="AJ103" s="82">
        <f t="shared" si="49"/>
        <v>63829.375564567745</v>
      </c>
      <c r="AK103" s="105">
        <f t="shared" si="50"/>
        <v>7305.715535352434</v>
      </c>
      <c r="AL103" s="84">
        <f t="shared" si="31"/>
        <v>2.971409333926255E-06</v>
      </c>
      <c r="AM103" s="96">
        <f t="shared" si="51"/>
        <v>0.189663202331241</v>
      </c>
    </row>
    <row r="104" spans="1:39" ht="12.75">
      <c r="A104" s="87">
        <f>A103+'Fig. and Boost &amp; De-Orbit'!$B$10</f>
        <v>1100</v>
      </c>
      <c r="B104" s="79">
        <f>'Density &amp; Scale Height'!F96</f>
        <v>7.760012189843697E-16</v>
      </c>
      <c r="C104" s="100">
        <f t="shared" si="32"/>
        <v>1.7877161933521233</v>
      </c>
      <c r="D104" s="82">
        <f t="shared" si="33"/>
        <v>4900.106645884456</v>
      </c>
      <c r="E104" s="105">
        <f t="shared" si="34"/>
        <v>7300.829184701928</v>
      </c>
      <c r="F104" s="84">
        <f t="shared" si="27"/>
        <v>1.330999393673745E-06</v>
      </c>
      <c r="G104" s="96">
        <f t="shared" si="35"/>
        <v>0.006522038974608899</v>
      </c>
      <c r="H104" s="48"/>
      <c r="I104" s="87">
        <f>I103+'Fig. and Boost &amp; De-Orbit'!$B$10</f>
        <v>1100</v>
      </c>
      <c r="J104" s="79">
        <f>'Density &amp; Scale Height'!V96</f>
        <v>4.543607983082662E-15</v>
      </c>
      <c r="K104" s="100">
        <f t="shared" si="36"/>
        <v>1.7877161933521233</v>
      </c>
      <c r="L104" s="82">
        <f t="shared" si="37"/>
        <v>4900.106645884456</v>
      </c>
      <c r="M104" s="98">
        <f t="shared" si="38"/>
        <v>7300.829184701928</v>
      </c>
      <c r="N104" s="84">
        <f t="shared" si="28"/>
        <v>7.79320872522498E-06</v>
      </c>
      <c r="O104" s="96">
        <f t="shared" si="39"/>
        <v>0.038187553867239654</v>
      </c>
      <c r="Q104" s="87">
        <f>Q103+'Fig. and Boost &amp; De-Orbit'!$B$10</f>
        <v>1100</v>
      </c>
      <c r="R104" s="79">
        <f>'Density &amp; Scale Height'!F96</f>
        <v>7.760012189843697E-16</v>
      </c>
      <c r="S104" s="100">
        <f t="shared" si="40"/>
        <v>1.7877161933521233</v>
      </c>
      <c r="T104" s="82">
        <f t="shared" si="41"/>
        <v>19600.426583537825</v>
      </c>
      <c r="U104" s="105">
        <f t="shared" si="42"/>
        <v>7300.829184701928</v>
      </c>
      <c r="V104" s="84">
        <f t="shared" si="29"/>
        <v>1.330999393673745E-06</v>
      </c>
      <c r="W104" s="96">
        <f t="shared" si="43"/>
        <v>0.026088155898435595</v>
      </c>
      <c r="Y104" s="87">
        <f>Y103+'Fig. and Boost &amp; De-Orbit'!$B$10</f>
        <v>1100</v>
      </c>
      <c r="Z104" s="79">
        <f>'Density &amp; Scale Height'!V96</f>
        <v>4.543607983082662E-15</v>
      </c>
      <c r="AA104" s="100">
        <f t="shared" si="44"/>
        <v>1.7877161933521233</v>
      </c>
      <c r="AB104" s="82">
        <f t="shared" si="45"/>
        <v>19600.426583537825</v>
      </c>
      <c r="AC104" s="105">
        <f t="shared" si="46"/>
        <v>7300.829184701928</v>
      </c>
      <c r="AD104" s="84">
        <f t="shared" si="30"/>
        <v>7.79320872522498E-06</v>
      </c>
      <c r="AE104" s="96">
        <f t="shared" si="47"/>
        <v>0.15275021546895862</v>
      </c>
      <c r="AG104" s="87">
        <f>AG103+'Fig. and Boost &amp; De-Orbit'!$B$10</f>
        <v>1100</v>
      </c>
      <c r="AH104" s="79">
        <f>'Density &amp; Scale Height'!N96</f>
        <v>1.6396606881158799E-15</v>
      </c>
      <c r="AI104" s="100">
        <f t="shared" si="48"/>
        <v>1.7877161933521233</v>
      </c>
      <c r="AJ104" s="82">
        <f t="shared" si="49"/>
        <v>63701.386396497925</v>
      </c>
      <c r="AK104" s="105">
        <f t="shared" si="50"/>
        <v>7300.829184701928</v>
      </c>
      <c r="AL104" s="84">
        <f t="shared" si="31"/>
        <v>2.8123504555433817E-06</v>
      </c>
      <c r="AM104" s="96">
        <f t="shared" si="51"/>
        <v>0.1791506230509359</v>
      </c>
    </row>
    <row r="105" spans="1:39" ht="12.75">
      <c r="A105" s="87">
        <f>A104+'Fig. and Boost &amp; De-Orbit'!$B$10</f>
        <v>1110</v>
      </c>
      <c r="B105" s="79">
        <f>'Density &amp; Scale Height'!F97</f>
        <v>7.427309765899854E-16</v>
      </c>
      <c r="C105" s="100">
        <f t="shared" si="32"/>
        <v>1.7913032775486715</v>
      </c>
      <c r="D105" s="82">
        <f t="shared" si="33"/>
        <v>4890.294184013172</v>
      </c>
      <c r="E105" s="105">
        <f t="shared" si="34"/>
        <v>7295.952625506352</v>
      </c>
      <c r="F105" s="84">
        <f t="shared" si="27"/>
        <v>1.2747856716712633E-06</v>
      </c>
      <c r="G105" s="96">
        <f t="shared" si="35"/>
        <v>0.006234076956037304</v>
      </c>
      <c r="H105" s="48"/>
      <c r="I105" s="87">
        <f>I104+'Fig. and Boost &amp; De-Orbit'!$B$10</f>
        <v>1110</v>
      </c>
      <c r="J105" s="79">
        <f>'Density &amp; Scale Height'!V97</f>
        <v>4.202705738830745E-15</v>
      </c>
      <c r="K105" s="100">
        <f t="shared" si="36"/>
        <v>1.7913032775486715</v>
      </c>
      <c r="L105" s="82">
        <f t="shared" si="37"/>
        <v>4890.294184013172</v>
      </c>
      <c r="M105" s="98">
        <f t="shared" si="38"/>
        <v>7295.952625506352</v>
      </c>
      <c r="N105" s="84">
        <f t="shared" si="28"/>
        <v>7.2133103734403515E-06</v>
      </c>
      <c r="O105" s="96">
        <f t="shared" si="39"/>
        <v>0.03527520976671723</v>
      </c>
      <c r="Q105" s="87">
        <f>Q104+'Fig. and Boost &amp; De-Orbit'!$B$10</f>
        <v>1110</v>
      </c>
      <c r="R105" s="79">
        <f>'Density &amp; Scale Height'!F97</f>
        <v>7.427309765899854E-16</v>
      </c>
      <c r="S105" s="100">
        <f t="shared" si="40"/>
        <v>1.7913032775486715</v>
      </c>
      <c r="T105" s="82">
        <f t="shared" si="41"/>
        <v>19561.176736052686</v>
      </c>
      <c r="U105" s="105">
        <f t="shared" si="42"/>
        <v>7295.952625506352</v>
      </c>
      <c r="V105" s="84">
        <f t="shared" si="29"/>
        <v>1.2747856716712633E-06</v>
      </c>
      <c r="W105" s="96">
        <f t="shared" si="43"/>
        <v>0.024936307824149215</v>
      </c>
      <c r="Y105" s="87">
        <f>Y104+'Fig. and Boost &amp; De-Orbit'!$B$10</f>
        <v>1110</v>
      </c>
      <c r="Z105" s="79">
        <f>'Density &amp; Scale Height'!V97</f>
        <v>4.202705738830745E-15</v>
      </c>
      <c r="AA105" s="100">
        <f t="shared" si="44"/>
        <v>1.7913032775486715</v>
      </c>
      <c r="AB105" s="82">
        <f t="shared" si="45"/>
        <v>19561.176736052686</v>
      </c>
      <c r="AC105" s="105">
        <f t="shared" si="46"/>
        <v>7295.952625506352</v>
      </c>
      <c r="AD105" s="84">
        <f t="shared" si="30"/>
        <v>7.2133103734403515E-06</v>
      </c>
      <c r="AE105" s="96">
        <f t="shared" si="47"/>
        <v>0.14110083906686893</v>
      </c>
      <c r="AG105" s="87">
        <f>AG104+'Fig. and Boost &amp; De-Orbit'!$B$10</f>
        <v>1110</v>
      </c>
      <c r="AH105" s="79">
        <f>'Density &amp; Scale Height'!N97</f>
        <v>1.5508520522350007E-15</v>
      </c>
      <c r="AI105" s="100">
        <f t="shared" si="48"/>
        <v>1.7913032775486715</v>
      </c>
      <c r="AJ105" s="82">
        <f t="shared" si="49"/>
        <v>63573.82439217123</v>
      </c>
      <c r="AK105" s="105">
        <f t="shared" si="50"/>
        <v>7295.952625506352</v>
      </c>
      <c r="AL105" s="84">
        <f t="shared" si="31"/>
        <v>2.6618035835100642E-06</v>
      </c>
      <c r="AM105" s="96">
        <f t="shared" si="51"/>
        <v>0.1692210335845209</v>
      </c>
    </row>
    <row r="106" spans="1:39" ht="12.75">
      <c r="A106" s="87">
        <f>A105+'Fig. and Boost &amp; De-Orbit'!$B$10</f>
        <v>1120</v>
      </c>
      <c r="B106" s="79">
        <f>'Density &amp; Scale Height'!F98</f>
        <v>7.108871611159377E-16</v>
      </c>
      <c r="C106" s="100">
        <f t="shared" si="32"/>
        <v>1.7948927577237141</v>
      </c>
      <c r="D106" s="82">
        <f t="shared" si="33"/>
        <v>4880.514427563598</v>
      </c>
      <c r="E106" s="105">
        <f t="shared" si="34"/>
        <v>7291.0858251085165</v>
      </c>
      <c r="F106" s="84">
        <f t="shared" si="27"/>
        <v>1.2209450036767655E-06</v>
      </c>
      <c r="G106" s="96">
        <f t="shared" si="35"/>
        <v>0.005958839705706143</v>
      </c>
      <c r="H106" s="48"/>
      <c r="I106" s="87">
        <f>I105+'Fig. and Boost &amp; De-Orbit'!$B$10</f>
        <v>1120</v>
      </c>
      <c r="J106" s="79">
        <f>'Density &amp; Scale Height'!V98</f>
        <v>3.887381040126044E-15</v>
      </c>
      <c r="K106" s="100">
        <f t="shared" si="36"/>
        <v>1.7948927577237141</v>
      </c>
      <c r="L106" s="82">
        <f t="shared" si="37"/>
        <v>4880.514427563598</v>
      </c>
      <c r="M106" s="98">
        <f t="shared" si="38"/>
        <v>7291.0858251085165</v>
      </c>
      <c r="N106" s="84">
        <f t="shared" si="28"/>
        <v>6.676556727904692E-06</v>
      </c>
      <c r="O106" s="96">
        <f t="shared" si="39"/>
        <v>0.032585031436985656</v>
      </c>
      <c r="Q106" s="87">
        <f>Q105+'Fig. and Boost &amp; De-Orbit'!$B$10</f>
        <v>1120</v>
      </c>
      <c r="R106" s="79">
        <f>'Density &amp; Scale Height'!F98</f>
        <v>7.108871611159377E-16</v>
      </c>
      <c r="S106" s="100">
        <f t="shared" si="40"/>
        <v>1.7948927577237141</v>
      </c>
      <c r="T106" s="82">
        <f t="shared" si="41"/>
        <v>19522.05771025439</v>
      </c>
      <c r="U106" s="105">
        <f t="shared" si="42"/>
        <v>7291.0858251085165</v>
      </c>
      <c r="V106" s="84">
        <f t="shared" si="29"/>
        <v>1.2209450036767655E-06</v>
      </c>
      <c r="W106" s="96">
        <f t="shared" si="43"/>
        <v>0.023835358822824573</v>
      </c>
      <c r="Y106" s="87">
        <f>Y105+'Fig. and Boost &amp; De-Orbit'!$B$10</f>
        <v>1120</v>
      </c>
      <c r="Z106" s="79">
        <f>'Density &amp; Scale Height'!V98</f>
        <v>3.887381040126044E-15</v>
      </c>
      <c r="AA106" s="100">
        <f t="shared" si="44"/>
        <v>1.7948927577237141</v>
      </c>
      <c r="AB106" s="82">
        <f t="shared" si="45"/>
        <v>19522.05771025439</v>
      </c>
      <c r="AC106" s="105">
        <f t="shared" si="46"/>
        <v>7291.0858251085165</v>
      </c>
      <c r="AD106" s="84">
        <f t="shared" si="30"/>
        <v>6.676556727904692E-06</v>
      </c>
      <c r="AE106" s="96">
        <f t="shared" si="47"/>
        <v>0.13034012574794263</v>
      </c>
      <c r="AG106" s="87">
        <f>AG105+'Fig. and Boost &amp; De-Orbit'!$B$10</f>
        <v>1120</v>
      </c>
      <c r="AH106" s="79">
        <f>'Density &amp; Scale Height'!N98</f>
        <v>1.4668535419271666E-15</v>
      </c>
      <c r="AI106" s="100">
        <f t="shared" si="48"/>
        <v>1.7948927577237141</v>
      </c>
      <c r="AJ106" s="82">
        <f t="shared" si="49"/>
        <v>63446.68755832677</v>
      </c>
      <c r="AK106" s="105">
        <f t="shared" si="50"/>
        <v>7291.0858251085165</v>
      </c>
      <c r="AL106" s="84">
        <f t="shared" si="31"/>
        <v>2.519313332836317E-06</v>
      </c>
      <c r="AM106" s="96">
        <f t="shared" si="51"/>
        <v>0.15984208588999269</v>
      </c>
    </row>
    <row r="107" spans="1:39" ht="12.75">
      <c r="A107" s="87">
        <f>A106+'Fig. and Boost &amp; De-Orbit'!$B$10</f>
        <v>1130</v>
      </c>
      <c r="B107" s="79">
        <f>'Density &amp; Scale Height'!F99</f>
        <v>6.804086159967202E-16</v>
      </c>
      <c r="C107" s="100">
        <f t="shared" si="32"/>
        <v>1.798484632279002</v>
      </c>
      <c r="D107" s="82">
        <f t="shared" si="33"/>
        <v>4870.767224126631</v>
      </c>
      <c r="E107" s="105">
        <f t="shared" si="34"/>
        <v>7286.228751003514</v>
      </c>
      <c r="F107" s="84">
        <f t="shared" si="27"/>
        <v>1.1693772603492193E-06</v>
      </c>
      <c r="G107" s="96">
        <f t="shared" si="35"/>
        <v>0.0056957644323479715</v>
      </c>
      <c r="H107" s="48"/>
      <c r="I107" s="87">
        <f>I106+'Fig. and Boost &amp; De-Orbit'!$B$10</f>
        <v>1130</v>
      </c>
      <c r="J107" s="79">
        <f>'Density &amp; Scale Height'!V99</f>
        <v>3.595714829974239E-15</v>
      </c>
      <c r="K107" s="100">
        <f t="shared" si="36"/>
        <v>1.798484632279002</v>
      </c>
      <c r="L107" s="82">
        <f t="shared" si="37"/>
        <v>4870.767224126631</v>
      </c>
      <c r="M107" s="98">
        <f t="shared" si="38"/>
        <v>7286.228751003514</v>
      </c>
      <c r="N107" s="84">
        <f t="shared" si="28"/>
        <v>6.179738260240671E-06</v>
      </c>
      <c r="O107" s="96">
        <f t="shared" si="39"/>
        <v>0.030100066571661588</v>
      </c>
      <c r="Q107" s="87">
        <f>Q106+'Fig. and Boost &amp; De-Orbit'!$B$10</f>
        <v>1130</v>
      </c>
      <c r="R107" s="79">
        <f>'Density &amp; Scale Height'!F99</f>
        <v>6.804086159967202E-16</v>
      </c>
      <c r="S107" s="100">
        <f t="shared" si="40"/>
        <v>1.798484632279002</v>
      </c>
      <c r="T107" s="82">
        <f t="shared" si="41"/>
        <v>19483.068896506524</v>
      </c>
      <c r="U107" s="105">
        <f t="shared" si="42"/>
        <v>7286.228751003514</v>
      </c>
      <c r="V107" s="84">
        <f t="shared" si="29"/>
        <v>1.1693772603492193E-06</v>
      </c>
      <c r="W107" s="96">
        <f t="shared" si="43"/>
        <v>0.022783057729391886</v>
      </c>
      <c r="Y107" s="87">
        <f>Y106+'Fig. and Boost &amp; De-Orbit'!$B$10</f>
        <v>1130</v>
      </c>
      <c r="Z107" s="79">
        <f>'Density &amp; Scale Height'!V99</f>
        <v>3.595714829974239E-15</v>
      </c>
      <c r="AA107" s="100">
        <f t="shared" si="44"/>
        <v>1.798484632279002</v>
      </c>
      <c r="AB107" s="82">
        <f t="shared" si="45"/>
        <v>19483.068896506524</v>
      </c>
      <c r="AC107" s="105">
        <f t="shared" si="46"/>
        <v>7286.228751003514</v>
      </c>
      <c r="AD107" s="84">
        <f t="shared" si="30"/>
        <v>6.179738260240671E-06</v>
      </c>
      <c r="AE107" s="96">
        <f t="shared" si="47"/>
        <v>0.12040026628664635</v>
      </c>
      <c r="AG107" s="87">
        <f>AG106+'Fig. and Boost &amp; De-Orbit'!$B$10</f>
        <v>1130</v>
      </c>
      <c r="AH107" s="79">
        <f>'Density &amp; Scale Height'!N99</f>
        <v>1.3874046272585695E-15</v>
      </c>
      <c r="AI107" s="100">
        <f t="shared" si="48"/>
        <v>1.798484632279002</v>
      </c>
      <c r="AJ107" s="82">
        <f t="shared" si="49"/>
        <v>63319.97391364621</v>
      </c>
      <c r="AK107" s="105">
        <f t="shared" si="50"/>
        <v>7286.228751003514</v>
      </c>
      <c r="AL107" s="84">
        <f t="shared" si="31"/>
        <v>2.384448673747065E-06</v>
      </c>
      <c r="AM107" s="96">
        <f t="shared" si="51"/>
        <v>0.15098322782009246</v>
      </c>
    </row>
    <row r="108" spans="1:39" ht="12.75">
      <c r="A108" s="87">
        <f>A107+'Fig. and Boost &amp; De-Orbit'!$B$10</f>
        <v>1140</v>
      </c>
      <c r="B108" s="79">
        <f>'Density &amp; Scale Height'!F100</f>
        <v>6.51236806690712E-16</v>
      </c>
      <c r="C108" s="100">
        <f t="shared" si="32"/>
        <v>1.8020788996194796</v>
      </c>
      <c r="D108" s="82">
        <f t="shared" si="33"/>
        <v>4861.052422205115</v>
      </c>
      <c r="E108" s="105">
        <f t="shared" si="34"/>
        <v>7281.381370837816</v>
      </c>
      <c r="F108" s="84">
        <f t="shared" si="27"/>
        <v>1.119986535045717E-06</v>
      </c>
      <c r="G108" s="96">
        <f t="shared" si="35"/>
        <v>0.005444313259021096</v>
      </c>
      <c r="H108" s="48"/>
      <c r="I108" s="87">
        <f>I107+'Fig. and Boost &amp; De-Orbit'!$B$10</f>
        <v>1140</v>
      </c>
      <c r="J108" s="79">
        <f>'Density &amp; Scale Height'!V100</f>
        <v>3.3259320362578525E-15</v>
      </c>
      <c r="K108" s="100">
        <f t="shared" si="36"/>
        <v>1.8020788996194796</v>
      </c>
      <c r="L108" s="82">
        <f t="shared" si="37"/>
        <v>4861.052422205115</v>
      </c>
      <c r="M108" s="98">
        <f t="shared" si="38"/>
        <v>7281.381370837816</v>
      </c>
      <c r="N108" s="84">
        <f t="shared" si="28"/>
        <v>5.719884163204352E-06</v>
      </c>
      <c r="O108" s="96">
        <f t="shared" si="39"/>
        <v>0.027804656766277195</v>
      </c>
      <c r="Q108" s="87">
        <f>Q107+'Fig. and Boost &amp; De-Orbit'!$B$10</f>
        <v>1140</v>
      </c>
      <c r="R108" s="79">
        <f>'Density &amp; Scale Height'!F100</f>
        <v>6.51236806690712E-16</v>
      </c>
      <c r="S108" s="100">
        <f t="shared" si="40"/>
        <v>1.8020788996194796</v>
      </c>
      <c r="T108" s="82">
        <f t="shared" si="41"/>
        <v>19444.20968882046</v>
      </c>
      <c r="U108" s="105">
        <f t="shared" si="42"/>
        <v>7281.381370837816</v>
      </c>
      <c r="V108" s="84">
        <f t="shared" si="29"/>
        <v>1.119986535045717E-06</v>
      </c>
      <c r="W108" s="96">
        <f t="shared" si="43"/>
        <v>0.021777253036084385</v>
      </c>
      <c r="Y108" s="87">
        <f>Y107+'Fig. and Boost &amp; De-Orbit'!$B$10</f>
        <v>1140</v>
      </c>
      <c r="Z108" s="79">
        <f>'Density &amp; Scale Height'!V100</f>
        <v>3.3259320362578525E-15</v>
      </c>
      <c r="AA108" s="100">
        <f t="shared" si="44"/>
        <v>1.8020788996194796</v>
      </c>
      <c r="AB108" s="82">
        <f t="shared" si="45"/>
        <v>19444.20968882046</v>
      </c>
      <c r="AC108" s="105">
        <f t="shared" si="46"/>
        <v>7281.381370837816</v>
      </c>
      <c r="AD108" s="84">
        <f t="shared" si="30"/>
        <v>5.719884163204352E-06</v>
      </c>
      <c r="AE108" s="96">
        <f t="shared" si="47"/>
        <v>0.11121862706510878</v>
      </c>
      <c r="AG108" s="87">
        <f>AG107+'Fig. and Boost &amp; De-Orbit'!$B$10</f>
        <v>1140</v>
      </c>
      <c r="AH108" s="79">
        <f>'Density &amp; Scale Height'!N100</f>
        <v>1.312258889329561E-15</v>
      </c>
      <c r="AI108" s="100">
        <f t="shared" si="48"/>
        <v>1.8020788996194796</v>
      </c>
      <c r="AJ108" s="82">
        <f t="shared" si="49"/>
        <v>63193.681488666494</v>
      </c>
      <c r="AK108" s="105">
        <f t="shared" si="50"/>
        <v>7281.381370837816</v>
      </c>
      <c r="AL108" s="84">
        <f t="shared" si="31"/>
        <v>2.256801629520239E-06</v>
      </c>
      <c r="AM108" s="96">
        <f t="shared" si="51"/>
        <v>0.14261560335900553</v>
      </c>
    </row>
    <row r="109" spans="1:39" ht="12.75">
      <c r="A109" s="87">
        <f>A108+'Fig. and Boost &amp; De-Orbit'!$B$10</f>
        <v>1150</v>
      </c>
      <c r="B109" s="79">
        <f>'Density &amp; Scale Height'!F101</f>
        <v>6.233157082636945E-16</v>
      </c>
      <c r="C109" s="100">
        <f t="shared" si="32"/>
        <v>1.8056755581532753</v>
      </c>
      <c r="D109" s="82">
        <f t="shared" si="33"/>
        <v>4851.3698712071755</v>
      </c>
      <c r="E109" s="105">
        <f t="shared" si="34"/>
        <v>7276.543652408358</v>
      </c>
      <c r="F109" s="84">
        <f t="shared" si="27"/>
        <v>1.0726809658384351E-06</v>
      </c>
      <c r="G109" s="96">
        <f t="shared" si="35"/>
        <v>0.005203972119085997</v>
      </c>
      <c r="H109" s="48"/>
      <c r="I109" s="87">
        <f>I108+'Fig. and Boost &amp; De-Orbit'!$B$10</f>
        <v>1150</v>
      </c>
      <c r="J109" s="79">
        <f>'Density &amp; Scale Height'!V101</f>
        <v>3.0763907686988715E-15</v>
      </c>
      <c r="K109" s="100">
        <f t="shared" si="36"/>
        <v>1.8056755581532753</v>
      </c>
      <c r="L109" s="82">
        <f t="shared" si="37"/>
        <v>4851.3698712071755</v>
      </c>
      <c r="M109" s="98">
        <f t="shared" si="38"/>
        <v>7276.543652408358</v>
      </c>
      <c r="N109" s="84">
        <f t="shared" si="28"/>
        <v>5.294244597584067E-06</v>
      </c>
      <c r="O109" s="96">
        <f t="shared" si="39"/>
        <v>0.025684338731520703</v>
      </c>
      <c r="Q109" s="87">
        <f>Q108+'Fig. and Boost &amp; De-Orbit'!$B$10</f>
        <v>1150</v>
      </c>
      <c r="R109" s="79">
        <f>'Density &amp; Scale Height'!F101</f>
        <v>6.233157082636945E-16</v>
      </c>
      <c r="S109" s="100">
        <f t="shared" si="40"/>
        <v>1.8056755581532753</v>
      </c>
      <c r="T109" s="82">
        <f t="shared" si="41"/>
        <v>19405.479484828702</v>
      </c>
      <c r="U109" s="105">
        <f t="shared" si="42"/>
        <v>7276.543652408358</v>
      </c>
      <c r="V109" s="84">
        <f t="shared" si="29"/>
        <v>1.0726809658384351E-06</v>
      </c>
      <c r="W109" s="96">
        <f t="shared" si="43"/>
        <v>0.02081588847634399</v>
      </c>
      <c r="Y109" s="87">
        <f>Y108+'Fig. and Boost &amp; De-Orbit'!$B$10</f>
        <v>1150</v>
      </c>
      <c r="Z109" s="79">
        <f>'Density &amp; Scale Height'!V101</f>
        <v>3.0763907686988715E-15</v>
      </c>
      <c r="AA109" s="100">
        <f t="shared" si="44"/>
        <v>1.8056755581532753</v>
      </c>
      <c r="AB109" s="82">
        <f t="shared" si="45"/>
        <v>19405.479484828702</v>
      </c>
      <c r="AC109" s="105">
        <f t="shared" si="46"/>
        <v>7276.543652408358</v>
      </c>
      <c r="AD109" s="84">
        <f t="shared" si="30"/>
        <v>5.294244597584067E-06</v>
      </c>
      <c r="AE109" s="96">
        <f t="shared" si="47"/>
        <v>0.10273735492608281</v>
      </c>
      <c r="AG109" s="87">
        <f>AG108+'Fig. and Boost &amp; De-Orbit'!$B$10</f>
        <v>1150</v>
      </c>
      <c r="AH109" s="79">
        <f>'Density &amp; Scale Height'!N101</f>
        <v>1.2411832559814013E-15</v>
      </c>
      <c r="AI109" s="100">
        <f t="shared" si="48"/>
        <v>1.8056755581532753</v>
      </c>
      <c r="AJ109" s="82">
        <f t="shared" si="49"/>
        <v>63067.80832569328</v>
      </c>
      <c r="AK109" s="105">
        <f t="shared" si="50"/>
        <v>7276.543652408358</v>
      </c>
      <c r="AL109" s="84">
        <f t="shared" si="31"/>
        <v>2.1359860439220236E-06</v>
      </c>
      <c r="AM109" s="96">
        <f t="shared" si="51"/>
        <v>0.13471195840443007</v>
      </c>
    </row>
    <row r="110" spans="1:39" ht="12.75">
      <c r="A110" s="87">
        <f>A109+'Fig. and Boost &amp; De-Orbit'!$B$10</f>
        <v>1160</v>
      </c>
      <c r="B110" s="79">
        <f>'Density &amp; Scale Height'!F102</f>
        <v>5.965916977920288E-16</v>
      </c>
      <c r="C110" s="100">
        <f t="shared" si="32"/>
        <v>1.8092746062916891</v>
      </c>
      <c r="D110" s="82">
        <f t="shared" si="33"/>
        <v>4841.719421439624</v>
      </c>
      <c r="E110" s="105">
        <f t="shared" si="34"/>
        <v>7271.715563661648</v>
      </c>
      <c r="F110" s="84">
        <f>PI()*($A$10*$C$10/$B$10)*B110*((A110+$N$2)*1000)*E110</f>
        <v>1.0273725650288718E-06</v>
      </c>
      <c r="G110" s="96">
        <f t="shared" si="35"/>
        <v>0.004974249701154531</v>
      </c>
      <c r="H110" s="48"/>
      <c r="I110" s="87">
        <f>I109+'Fig. and Boost &amp; De-Orbit'!$B$10</f>
        <v>1160</v>
      </c>
      <c r="J110" s="79">
        <f>'Density &amp; Scale Height'!V102</f>
        <v>2.845572326361821E-15</v>
      </c>
      <c r="K110" s="100">
        <f t="shared" si="36"/>
        <v>1.8092746062916891</v>
      </c>
      <c r="L110" s="82">
        <f t="shared" si="37"/>
        <v>4841.719421439624</v>
      </c>
      <c r="M110" s="98">
        <f t="shared" si="38"/>
        <v>7271.715563661648</v>
      </c>
      <c r="N110" s="84">
        <f>PI()*($A$10*$C$10/$B$10)*J110*((I110+$N$2)*1000)*M110</f>
        <v>4.900274259144373E-06</v>
      </c>
      <c r="O110" s="96">
        <f t="shared" si="39"/>
        <v>0.023725753050879976</v>
      </c>
      <c r="Q110" s="87">
        <f>Q109+'Fig. and Boost &amp; De-Orbit'!$B$10</f>
        <v>1160</v>
      </c>
      <c r="R110" s="79">
        <f>'Density &amp; Scale Height'!F102</f>
        <v>5.965916977920288E-16</v>
      </c>
      <c r="S110" s="100">
        <f t="shared" si="40"/>
        <v>1.8092746062916891</v>
      </c>
      <c r="T110" s="82">
        <f t="shared" si="41"/>
        <v>19366.877685758496</v>
      </c>
      <c r="U110" s="105">
        <f t="shared" si="42"/>
        <v>7271.715563661648</v>
      </c>
      <c r="V110" s="84">
        <f t="shared" si="29"/>
        <v>1.0273725650288718E-06</v>
      </c>
      <c r="W110" s="96">
        <f t="shared" si="43"/>
        <v>0.019896998804618125</v>
      </c>
      <c r="Y110" s="87">
        <f>Y109+'Fig. and Boost &amp; De-Orbit'!$B$10</f>
        <v>1160</v>
      </c>
      <c r="Z110" s="79">
        <f>'Density &amp; Scale Height'!V102</f>
        <v>2.845572326361821E-15</v>
      </c>
      <c r="AA110" s="100">
        <f t="shared" si="44"/>
        <v>1.8092746062916891</v>
      </c>
      <c r="AB110" s="82">
        <f t="shared" si="45"/>
        <v>19366.877685758496</v>
      </c>
      <c r="AC110" s="105">
        <f t="shared" si="46"/>
        <v>7271.715563661648</v>
      </c>
      <c r="AD110" s="84">
        <f t="shared" si="30"/>
        <v>4.900274259144373E-06</v>
      </c>
      <c r="AE110" s="96">
        <f t="shared" si="47"/>
        <v>0.0949030122035199</v>
      </c>
      <c r="AG110" s="87">
        <f>AG109+'Fig. and Boost &amp; De-Orbit'!$B$10</f>
        <v>1160</v>
      </c>
      <c r="AH110" s="79">
        <f>'Density &amp; Scale Height'!N102</f>
        <v>1.1739572788991806E-15</v>
      </c>
      <c r="AI110" s="100">
        <f t="shared" si="48"/>
        <v>1.8092746062916891</v>
      </c>
      <c r="AJ110" s="82">
        <f t="shared" si="49"/>
        <v>62942.35247871511</v>
      </c>
      <c r="AK110" s="105">
        <f t="shared" si="50"/>
        <v>7271.715563661648</v>
      </c>
      <c r="AL110" s="84">
        <f t="shared" si="31"/>
        <v>2.021636414520485E-06</v>
      </c>
      <c r="AM110" s="96">
        <f t="shared" si="51"/>
        <v>0.12724655178655417</v>
      </c>
    </row>
    <row r="111" spans="1:39" ht="12.75">
      <c r="A111" s="87">
        <f>A110+'Fig. and Boost &amp; De-Orbit'!$B$10</f>
        <v>1170</v>
      </c>
      <c r="B111" s="79">
        <f>'Density &amp; Scale Height'!F103</f>
        <v>5.710134513789677E-16</v>
      </c>
      <c r="C111" s="100">
        <f t="shared" si="32"/>
        <v>1.8128760424491843</v>
      </c>
      <c r="D111" s="82">
        <f t="shared" si="33"/>
        <v>4832.100924101404</v>
      </c>
      <c r="E111" s="105">
        <f t="shared" si="34"/>
        <v>7266.897072692874</v>
      </c>
      <c r="F111" s="84">
        <f>PI()*($A$10*$C$10/$B$10)*B111*((A111+$N$2)*1000)*E111</f>
        <v>9.83977055843931E-07</v>
      </c>
      <c r="G111" s="96">
        <f t="shared" si="35"/>
        <v>0.004754676440838038</v>
      </c>
      <c r="H111" s="48"/>
      <c r="I111" s="87">
        <f>I110+'Fig. and Boost &amp; De-Orbit'!$B$10</f>
        <v>1170</v>
      </c>
      <c r="J111" s="79">
        <f>'Density &amp; Scale Height'!V103</f>
        <v>2.6320719548839852E-15</v>
      </c>
      <c r="K111" s="100">
        <f t="shared" si="36"/>
        <v>1.8128760424491843</v>
      </c>
      <c r="L111" s="82">
        <f t="shared" si="37"/>
        <v>4832.100924101404</v>
      </c>
      <c r="M111" s="98">
        <f t="shared" si="38"/>
        <v>7266.897072692874</v>
      </c>
      <c r="N111" s="84">
        <f>PI()*($A$10*$C$10/$B$10)*J111*((I111+$N$2)*1000)*M111</f>
        <v>4.535617167479425E-06</v>
      </c>
      <c r="O111" s="96">
        <f t="shared" si="39"/>
        <v>0.021916559906347523</v>
      </c>
      <c r="Q111" s="87">
        <f>Q110+'Fig. and Boost &amp; De-Orbit'!$B$10</f>
        <v>1170</v>
      </c>
      <c r="R111" s="79">
        <f>'Density &amp; Scale Height'!F103</f>
        <v>5.710134513789677E-16</v>
      </c>
      <c r="S111" s="100">
        <f t="shared" si="40"/>
        <v>1.8128760424491843</v>
      </c>
      <c r="T111" s="82">
        <f t="shared" si="41"/>
        <v>19328.403696405618</v>
      </c>
      <c r="U111" s="105">
        <f t="shared" si="42"/>
        <v>7266.897072692874</v>
      </c>
      <c r="V111" s="84">
        <f t="shared" si="29"/>
        <v>9.83977055843931E-07</v>
      </c>
      <c r="W111" s="96">
        <f t="shared" si="43"/>
        <v>0.019018705763352153</v>
      </c>
      <c r="Y111" s="87">
        <f>Y110+'Fig. and Boost &amp; De-Orbit'!$B$10</f>
        <v>1170</v>
      </c>
      <c r="Z111" s="79">
        <f>'Density &amp; Scale Height'!V103</f>
        <v>2.6320719548839852E-15</v>
      </c>
      <c r="AA111" s="100">
        <f t="shared" si="44"/>
        <v>1.8128760424491843</v>
      </c>
      <c r="AB111" s="82">
        <f t="shared" si="45"/>
        <v>19328.403696405618</v>
      </c>
      <c r="AC111" s="105">
        <f t="shared" si="46"/>
        <v>7266.897072692874</v>
      </c>
      <c r="AD111" s="84">
        <f t="shared" si="30"/>
        <v>4.535617167479425E-06</v>
      </c>
      <c r="AE111" s="96">
        <f t="shared" si="47"/>
        <v>0.0876662396253901</v>
      </c>
      <c r="AG111" s="87">
        <f>AG110+'Fig. and Boost &amp; De-Orbit'!$B$10</f>
        <v>1170</v>
      </c>
      <c r="AH111" s="79">
        <f>'Density &amp; Scale Height'!N103</f>
        <v>1.1103724498689336E-15</v>
      </c>
      <c r="AI111" s="100">
        <f t="shared" si="48"/>
        <v>1.8128760424491843</v>
      </c>
      <c r="AJ111" s="82">
        <f t="shared" si="49"/>
        <v>62817.31201331825</v>
      </c>
      <c r="AK111" s="105">
        <f t="shared" si="50"/>
        <v>7266.897072692874</v>
      </c>
      <c r="AL111" s="84">
        <f t="shared" si="31"/>
        <v>1.9134067883579974E-06</v>
      </c>
      <c r="AM111" s="96">
        <f t="shared" si="51"/>
        <v>0.12019507123268552</v>
      </c>
    </row>
    <row r="112" spans="1:39" ht="12.75">
      <c r="A112" s="87">
        <f>A111+'Fig. and Boost &amp; De-Orbit'!$B$10</f>
        <v>1180</v>
      </c>
      <c r="B112" s="79">
        <f>'Density &amp; Scale Height'!F104</f>
        <v>5.46531845586261E-16</v>
      </c>
      <c r="C112" s="100">
        <f t="shared" si="32"/>
        <v>1.8164798650433762</v>
      </c>
      <c r="D112" s="82">
        <f t="shared" si="33"/>
        <v>4822.514231277107</v>
      </c>
      <c r="E112" s="105">
        <f t="shared" si="34"/>
        <v>7262.088147745013</v>
      </c>
      <c r="F112" s="84">
        <f>PI()*($A$10*$C$10/$B$10)*B112*((A112+$N$2)*1000)*E112</f>
        <v>9.424137160114079E-07</v>
      </c>
      <c r="G112" s="96">
        <f t="shared" si="35"/>
        <v>0.004544803557215756</v>
      </c>
      <c r="H112" s="48"/>
      <c r="I112" s="87">
        <f>I111+'Fig. and Boost &amp; De-Orbit'!$B$10</f>
        <v>1180</v>
      </c>
      <c r="J112" s="79">
        <f>'Density &amp; Scale Height'!V104</f>
        <v>2.434590297180824E-15</v>
      </c>
      <c r="K112" s="100">
        <f t="shared" si="36"/>
        <v>1.8164798650433762</v>
      </c>
      <c r="L112" s="82">
        <f t="shared" si="37"/>
        <v>4822.514231277107</v>
      </c>
      <c r="M112" s="98">
        <f t="shared" si="38"/>
        <v>7262.088147745013</v>
      </c>
      <c r="N112" s="84">
        <f>PI()*($A$10*$C$10/$B$10)*J112*((I112+$N$2)*1000)*M112</f>
        <v>4.198092585932152E-06</v>
      </c>
      <c r="O112" s="96">
        <f t="shared" si="39"/>
        <v>0.020245361239876716</v>
      </c>
      <c r="Q112" s="87">
        <f>Q111+'Fig. and Boost &amp; De-Orbit'!$B$10</f>
        <v>1180</v>
      </c>
      <c r="R112" s="79">
        <f>'Density &amp; Scale Height'!F104</f>
        <v>5.46531845586261E-16</v>
      </c>
      <c r="S112" s="100">
        <f t="shared" si="40"/>
        <v>1.8164798650433762</v>
      </c>
      <c r="T112" s="82">
        <f t="shared" si="41"/>
        <v>19290.056925108427</v>
      </c>
      <c r="U112" s="105">
        <f t="shared" si="42"/>
        <v>7262.088147745013</v>
      </c>
      <c r="V112" s="84">
        <f t="shared" si="29"/>
        <v>9.424137160114079E-07</v>
      </c>
      <c r="W112" s="96">
        <f t="shared" si="43"/>
        <v>0.018179214228863025</v>
      </c>
      <c r="Y112" s="87">
        <f>Y111+'Fig. and Boost &amp; De-Orbit'!$B$10</f>
        <v>1180</v>
      </c>
      <c r="Z112" s="79">
        <f>'Density &amp; Scale Height'!V104</f>
        <v>2.434590297180824E-15</v>
      </c>
      <c r="AA112" s="100">
        <f t="shared" si="44"/>
        <v>1.8164798650433762</v>
      </c>
      <c r="AB112" s="82">
        <f t="shared" si="45"/>
        <v>19290.056925108427</v>
      </c>
      <c r="AC112" s="105">
        <f t="shared" si="46"/>
        <v>7262.088147745013</v>
      </c>
      <c r="AD112" s="84">
        <f t="shared" si="30"/>
        <v>4.198092585932152E-06</v>
      </c>
      <c r="AE112" s="96">
        <f t="shared" si="47"/>
        <v>0.08098144495950686</v>
      </c>
      <c r="AG112" s="87">
        <f>AG111+'Fig. and Boost &amp; De-Orbit'!$B$10</f>
        <v>1180</v>
      </c>
      <c r="AH112" s="79">
        <f>'Density &amp; Scale Height'!N104</f>
        <v>1.0502315540681796E-15</v>
      </c>
      <c r="AI112" s="100">
        <f t="shared" si="48"/>
        <v>1.8164798650433762</v>
      </c>
      <c r="AJ112" s="82">
        <f t="shared" si="49"/>
        <v>62692.68500660239</v>
      </c>
      <c r="AK112" s="105">
        <f t="shared" si="50"/>
        <v>7262.088147745013</v>
      </c>
      <c r="AL112" s="84">
        <f t="shared" si="31"/>
        <v>1.8109697166505058E-06</v>
      </c>
      <c r="AM112" s="96">
        <f t="shared" si="51"/>
        <v>0.11353455400246615</v>
      </c>
    </row>
    <row r="113" spans="1:39" ht="12.75">
      <c r="A113" s="87">
        <f>A112+'Fig. and Boost &amp; De-Orbit'!$B$10</f>
        <v>1190</v>
      </c>
      <c r="B113" s="79">
        <f>'Density &amp; Scale Height'!F105</f>
        <v>5.230998630918146E-16</v>
      </c>
      <c r="C113" s="100">
        <f t="shared" si="32"/>
        <v>1.8200860724950214</v>
      </c>
      <c r="D113" s="82">
        <f t="shared" si="33"/>
        <v>4812.959195930533</v>
      </c>
      <c r="E113" s="105">
        <f t="shared" si="34"/>
        <v>7257.288757207959</v>
      </c>
      <c r="F113" s="84">
        <f>PI()*($A$10*$C$10/$B$10)*B113*((A113+$N$2)*1000)*E113</f>
        <v>9.026052279253556E-07</v>
      </c>
      <c r="G113" s="96">
        <f t="shared" si="35"/>
        <v>0.0043442021320383144</v>
      </c>
      <c r="H113" s="48"/>
      <c r="I113" s="87">
        <f>I112+'Fig. and Boost &amp; De-Orbit'!$B$10</f>
        <v>1190</v>
      </c>
      <c r="J113" s="79">
        <f>'Density &amp; Scale Height'!V105</f>
        <v>2.2519254855965026E-15</v>
      </c>
      <c r="K113" s="100">
        <f t="shared" si="36"/>
        <v>1.8200860724950214</v>
      </c>
      <c r="L113" s="82">
        <f t="shared" si="37"/>
        <v>4812.959195930533</v>
      </c>
      <c r="M113" s="98">
        <f t="shared" si="38"/>
        <v>7257.288757207959</v>
      </c>
      <c r="N113" s="84">
        <f>PI()*($A$10*$C$10/$B$10)*J113*((I113+$N$2)*1000)*M113</f>
        <v>3.885681988490574E-06</v>
      </c>
      <c r="O113" s="96">
        <f t="shared" si="39"/>
        <v>0.018701628858967343</v>
      </c>
      <c r="Q113" s="87">
        <f>Q112+'Fig. and Boost &amp; De-Orbit'!$B$10</f>
        <v>1190</v>
      </c>
      <c r="R113" s="79">
        <f>'Density &amp; Scale Height'!F105</f>
        <v>5.230998630918146E-16</v>
      </c>
      <c r="S113" s="100">
        <f t="shared" si="40"/>
        <v>1.8200860724950214</v>
      </c>
      <c r="T113" s="82">
        <f t="shared" si="41"/>
        <v>19251.83678372213</v>
      </c>
      <c r="U113" s="105">
        <f t="shared" si="42"/>
        <v>7257.288757207959</v>
      </c>
      <c r="V113" s="84">
        <f t="shared" si="29"/>
        <v>9.026052279253556E-07</v>
      </c>
      <c r="W113" s="96">
        <f t="shared" si="43"/>
        <v>0.017376808528153258</v>
      </c>
      <c r="Y113" s="87">
        <f>Y112+'Fig. and Boost &amp; De-Orbit'!$B$10</f>
        <v>1190</v>
      </c>
      <c r="Z113" s="79">
        <f>'Density &amp; Scale Height'!V105</f>
        <v>2.2519254855965026E-15</v>
      </c>
      <c r="AA113" s="100">
        <f t="shared" si="44"/>
        <v>1.8200860724950214</v>
      </c>
      <c r="AB113" s="82">
        <f t="shared" si="45"/>
        <v>19251.83678372213</v>
      </c>
      <c r="AC113" s="105">
        <f t="shared" si="46"/>
        <v>7257.288757207959</v>
      </c>
      <c r="AD113" s="84">
        <f t="shared" si="30"/>
        <v>3.885681988490574E-06</v>
      </c>
      <c r="AE113" s="96">
        <f t="shared" si="47"/>
        <v>0.07480651543586937</v>
      </c>
      <c r="AG113" s="87">
        <f>AG112+'Fig. and Boost &amp; De-Orbit'!$B$10</f>
        <v>1190</v>
      </c>
      <c r="AH113" s="79">
        <f>'Density &amp; Scale Height'!N105</f>
        <v>9.933480583840658E-16</v>
      </c>
      <c r="AI113" s="100">
        <f t="shared" si="48"/>
        <v>1.8200860724950214</v>
      </c>
      <c r="AJ113" s="82">
        <f t="shared" si="49"/>
        <v>62568.46954709693</v>
      </c>
      <c r="AK113" s="105">
        <f t="shared" si="50"/>
        <v>7257.288757207959</v>
      </c>
      <c r="AL113" s="84">
        <f t="shared" si="31"/>
        <v>1.714015265359738E-06</v>
      </c>
      <c r="AM113" s="96">
        <f t="shared" si="51"/>
        <v>0.10724331193392003</v>
      </c>
    </row>
    <row r="114" spans="1:39" ht="12.75">
      <c r="A114" s="87">
        <f>A113+'Fig. and Boost &amp; De-Orbit'!$B$10</f>
        <v>1200</v>
      </c>
      <c r="B114" s="79">
        <f>'Density &amp; Scale Height'!F106</f>
        <v>5.006725023921602E-16</v>
      </c>
      <c r="C114" s="100">
        <f t="shared" si="32"/>
        <v>1.8236946632280069</v>
      </c>
      <c r="D114" s="82">
        <f t="shared" si="33"/>
        <v>4803.435671898319</v>
      </c>
      <c r="E114" s="105">
        <f t="shared" si="34"/>
        <v>7252.498869617645</v>
      </c>
      <c r="F114" s="84">
        <f>PI()*($A$10*$C$10/$B$10)*B114*((A114+$N$2)*1000)*E114</f>
        <v>8.644775351237969E-07</v>
      </c>
      <c r="G114" s="96">
        <f t="shared" si="35"/>
        <v>0.004152462229768378</v>
      </c>
      <c r="H114" s="48"/>
      <c r="I114" s="87">
        <f>I113+'Fig. and Boost &amp; De-Orbit'!$B$10</f>
        <v>1200</v>
      </c>
      <c r="J114" s="139">
        <f>'Density &amp; Scale Height'!V106</f>
        <v>2.082965827371963E-15</v>
      </c>
      <c r="K114" s="140">
        <f t="shared" si="36"/>
        <v>1.8236946632280069</v>
      </c>
      <c r="L114" s="82">
        <f t="shared" si="37"/>
        <v>4803.435671898319</v>
      </c>
      <c r="M114" s="105">
        <f t="shared" si="38"/>
        <v>7252.498869617645</v>
      </c>
      <c r="N114" s="141">
        <f>PI()*($A$10*$C$10/$B$10)*J114*((I114+$N$2)*1000)*M114</f>
        <v>3.596516995820961E-06</v>
      </c>
      <c r="O114" s="142">
        <f t="shared" si="39"/>
        <v>0.01727563803231498</v>
      </c>
      <c r="Q114" s="87">
        <f>Q113+'Fig. and Boost &amp; De-Orbit'!$B$10</f>
        <v>1200</v>
      </c>
      <c r="R114" s="79">
        <f>'Density &amp; Scale Height'!F106</f>
        <v>5.006725023921602E-16</v>
      </c>
      <c r="S114" s="100">
        <f t="shared" si="40"/>
        <v>1.8236946632280069</v>
      </c>
      <c r="T114" s="82">
        <f t="shared" si="41"/>
        <v>19213.742687593276</v>
      </c>
      <c r="U114" s="105">
        <f t="shared" si="42"/>
        <v>7252.498869617645</v>
      </c>
      <c r="V114" s="84">
        <f t="shared" si="29"/>
        <v>8.644775351237969E-07</v>
      </c>
      <c r="W114" s="96">
        <f t="shared" si="43"/>
        <v>0.01660984891907351</v>
      </c>
      <c r="Y114" s="87">
        <f>Y113+'Fig. and Boost &amp; De-Orbit'!$B$10</f>
        <v>1200</v>
      </c>
      <c r="Z114" s="79">
        <f>'Density &amp; Scale Height'!V106</f>
        <v>2.082965827371963E-15</v>
      </c>
      <c r="AA114" s="100">
        <f t="shared" si="44"/>
        <v>1.8236946632280069</v>
      </c>
      <c r="AB114" s="82">
        <f t="shared" si="45"/>
        <v>19213.742687593276</v>
      </c>
      <c r="AC114" s="105">
        <f t="shared" si="46"/>
        <v>7252.498869617645</v>
      </c>
      <c r="AD114" s="84">
        <f t="shared" si="30"/>
        <v>3.596516995820961E-06</v>
      </c>
      <c r="AE114" s="96">
        <f t="shared" si="47"/>
        <v>0.06910255212925992</v>
      </c>
      <c r="AG114" s="87">
        <f>AG113+'Fig. and Boost &amp; De-Orbit'!$B$10</f>
        <v>1200</v>
      </c>
      <c r="AH114" s="79">
        <f>'Density &amp; Scale Height'!N106</f>
        <v>9.39545532861923E-16</v>
      </c>
      <c r="AI114" s="100">
        <f t="shared" si="48"/>
        <v>1.8236946632280069</v>
      </c>
      <c r="AJ114" s="82">
        <f t="shared" si="49"/>
        <v>62444.66373467815</v>
      </c>
      <c r="AK114" s="105">
        <f t="shared" si="50"/>
        <v>7252.498869617645</v>
      </c>
      <c r="AL114" s="84">
        <f t="shared" si="31"/>
        <v>1.6222500786529467E-06</v>
      </c>
      <c r="AM114" s="96">
        <f t="shared" si="51"/>
        <v>0.10130086065503843</v>
      </c>
    </row>
    <row r="115" spans="1:39" ht="12.75">
      <c r="A115" s="87">
        <f>A114+'Fig. and Boost &amp; De-Orbit'!$B$10</f>
        <v>1210</v>
      </c>
      <c r="B115" s="79">
        <f>'Density &amp; Scale Height'!F107</f>
        <v>4.792066913763038E-16</v>
      </c>
      <c r="C115" s="100">
        <f aca="true" t="shared" si="52" ref="C115:C144">(2*PI()*SQRT((A115+$N$2)^3/$N$3))/3600</f>
        <v>1.8273056356693413</v>
      </c>
      <c r="D115" s="82">
        <f t="shared" si="33"/>
        <v>4793.943513883607</v>
      </c>
      <c r="E115" s="105">
        <f aca="true" t="shared" si="53" ref="E115:E144">SQRT($N$3/(A115+$N$2))*1000</f>
        <v>7247.718453655181</v>
      </c>
      <c r="F115" s="84">
        <f aca="true" t="shared" si="54" ref="F115:F144">PI()*($A$10*$C$10/$B$10)*B115*((A115+$N$2)*1000)*E115</f>
        <v>8.27959704812984E-07</v>
      </c>
      <c r="G115" s="96">
        <f aca="true" t="shared" si="55" ref="G115:G144">F115*D115</f>
        <v>0.003969192056645191</v>
      </c>
      <c r="H115" s="6"/>
      <c r="I115" s="87">
        <f>I114+'Fig. and Boost &amp; De-Orbit'!$B$10</f>
        <v>1210</v>
      </c>
      <c r="J115" s="139">
        <f>'Density &amp; Scale Height'!V107</f>
        <v>1.9266830389150846E-15</v>
      </c>
      <c r="K115" s="140">
        <f aca="true" t="shared" si="56" ref="K115:K144">(2*PI()*SQRT((I115+$N$2)^3/$N$3))/3600</f>
        <v>1.8273056356693413</v>
      </c>
      <c r="L115" s="82">
        <f t="shared" si="37"/>
        <v>4793.943513883607</v>
      </c>
      <c r="M115" s="105">
        <f aca="true" t="shared" si="57" ref="M115:M144">SQRT($N$3/(I115+$N$2))*1000</f>
        <v>7247.718453655181</v>
      </c>
      <c r="N115" s="141">
        <f aca="true" t="shared" si="58" ref="N115:N144">PI()*($A$10*$C$10/$B$10)*J115*((I115+$N$2)*1000)*M115</f>
        <v>3.328868208385786E-06</v>
      </c>
      <c r="O115" s="142">
        <f aca="true" t="shared" si="59" ref="O115:O144">N115*L115</f>
        <v>0.01595840615616438</v>
      </c>
      <c r="Q115" s="87">
        <f>Q114+'Fig. and Boost &amp; De-Orbit'!$B$10</f>
        <v>1210</v>
      </c>
      <c r="R115" s="79">
        <f>'Density &amp; Scale Height'!F107</f>
        <v>4.792066913763038E-16</v>
      </c>
      <c r="S115" s="100">
        <f t="shared" si="40"/>
        <v>1.8273056356693413</v>
      </c>
      <c r="T115" s="82">
        <f t="shared" si="41"/>
        <v>19175.774055534428</v>
      </c>
      <c r="U115" s="105">
        <f t="shared" si="42"/>
        <v>7247.718453655181</v>
      </c>
      <c r="V115" s="84">
        <f t="shared" si="29"/>
        <v>8.27959704812984E-07</v>
      </c>
      <c r="W115" s="96">
        <f t="shared" si="43"/>
        <v>0.015876768226580764</v>
      </c>
      <c r="Y115" s="87">
        <f>Y114+'Fig. and Boost &amp; De-Orbit'!$B$10</f>
        <v>1210</v>
      </c>
      <c r="Z115" s="79">
        <f>'Density &amp; Scale Height'!V107</f>
        <v>1.9266830389150846E-15</v>
      </c>
      <c r="AA115" s="100">
        <f t="shared" si="44"/>
        <v>1.8273056356693413</v>
      </c>
      <c r="AB115" s="82">
        <f t="shared" si="45"/>
        <v>19175.774055534428</v>
      </c>
      <c r="AC115" s="105">
        <f t="shared" si="46"/>
        <v>7247.718453655181</v>
      </c>
      <c r="AD115" s="84">
        <f t="shared" si="30"/>
        <v>3.328868208385786E-06</v>
      </c>
      <c r="AE115" s="96">
        <f t="shared" si="47"/>
        <v>0.06383362462465753</v>
      </c>
      <c r="AG115" s="87">
        <f>AG114+'Fig. and Boost &amp; De-Orbit'!$B$10</f>
        <v>1210</v>
      </c>
      <c r="AH115" s="79">
        <f>'Density &amp; Scale Height'!N107</f>
        <v>8.88657103489794E-16</v>
      </c>
      <c r="AI115" s="100">
        <f t="shared" si="48"/>
        <v>1.8273056356693413</v>
      </c>
      <c r="AJ115" s="82">
        <f t="shared" si="49"/>
        <v>62321.26568048689</v>
      </c>
      <c r="AK115" s="105">
        <f t="shared" si="50"/>
        <v>7247.718453655181</v>
      </c>
      <c r="AL115" s="84">
        <f t="shared" si="31"/>
        <v>1.5353964924241756E-06</v>
      </c>
      <c r="AM115" s="96">
        <f t="shared" si="51"/>
        <v>0.09568785272925473</v>
      </c>
    </row>
    <row r="116" spans="1:39" ht="12.75">
      <c r="A116" s="87">
        <f>A115+'Fig. and Boost &amp; De-Orbit'!$B$10</f>
        <v>1220</v>
      </c>
      <c r="B116" s="79">
        <f>'Density &amp; Scale Height'!F108</f>
        <v>4.586612046050721E-16</v>
      </c>
      <c r="C116" s="100">
        <f t="shared" si="52"/>
        <v>1.8309189882491432</v>
      </c>
      <c r="D116" s="82">
        <f t="shared" si="33"/>
        <v>4784.482577449778</v>
      </c>
      <c r="E116" s="105">
        <f t="shared" si="53"/>
        <v>7242.947478145989</v>
      </c>
      <c r="F116" s="84">
        <f t="shared" si="54"/>
        <v>7.929837961838021E-07</v>
      </c>
      <c r="G116" s="96">
        <f t="shared" si="55"/>
        <v>0.0037940171570413866</v>
      </c>
      <c r="H116" s="6"/>
      <c r="I116" s="87">
        <f>I115+'Fig. and Boost &amp; De-Orbit'!$B$10</f>
        <v>1220</v>
      </c>
      <c r="J116" s="139">
        <f>'Density &amp; Scale Height'!V108</f>
        <v>1.7821259876963668E-15</v>
      </c>
      <c r="K116" s="140">
        <f t="shared" si="56"/>
        <v>1.8309189882491432</v>
      </c>
      <c r="L116" s="82">
        <f t="shared" si="37"/>
        <v>4784.482577449778</v>
      </c>
      <c r="M116" s="105">
        <f t="shared" si="57"/>
        <v>7242.947478145989</v>
      </c>
      <c r="N116" s="141">
        <f t="shared" si="58"/>
        <v>3.0811348699485035E-06</v>
      </c>
      <c r="O116" s="142">
        <f t="shared" si="59"/>
        <v>0.0147416361040416</v>
      </c>
      <c r="Q116" s="87">
        <f>Q115+'Fig. and Boost &amp; De-Orbit'!$B$10</f>
        <v>1220</v>
      </c>
      <c r="R116" s="79">
        <f>'Density &amp; Scale Height'!F108</f>
        <v>4.586612046050721E-16</v>
      </c>
      <c r="S116" s="100">
        <f t="shared" si="40"/>
        <v>1.8309189882491432</v>
      </c>
      <c r="T116" s="82">
        <f t="shared" si="41"/>
        <v>19137.93030979911</v>
      </c>
      <c r="U116" s="105">
        <f t="shared" si="42"/>
        <v>7242.947478145989</v>
      </c>
      <c r="V116" s="84">
        <f t="shared" si="29"/>
        <v>7.929837961838021E-07</v>
      </c>
      <c r="W116" s="96">
        <f t="shared" si="43"/>
        <v>0.015176068628165547</v>
      </c>
      <c r="Y116" s="87">
        <f>Y115+'Fig. and Boost &amp; De-Orbit'!$B$10</f>
        <v>1220</v>
      </c>
      <c r="Z116" s="79">
        <f>'Density &amp; Scale Height'!V108</f>
        <v>1.7821259876963668E-15</v>
      </c>
      <c r="AA116" s="100">
        <f t="shared" si="44"/>
        <v>1.8309189882491432</v>
      </c>
      <c r="AB116" s="82">
        <f t="shared" si="45"/>
        <v>19137.93030979911</v>
      </c>
      <c r="AC116" s="105">
        <f t="shared" si="46"/>
        <v>7242.947478145989</v>
      </c>
      <c r="AD116" s="84">
        <f t="shared" si="30"/>
        <v>3.0811348699485035E-06</v>
      </c>
      <c r="AE116" s="96">
        <f t="shared" si="47"/>
        <v>0.0589665444161664</v>
      </c>
      <c r="AG116" s="87">
        <f>AG115+'Fig. and Boost &amp; De-Orbit'!$B$10</f>
        <v>1220</v>
      </c>
      <c r="AH116" s="79">
        <f>'Density &amp; Scale Height'!N108</f>
        <v>8.40524934621692E-16</v>
      </c>
      <c r="AI116" s="100">
        <f t="shared" si="48"/>
        <v>1.8309189882491432</v>
      </c>
      <c r="AJ116" s="82">
        <f t="shared" si="49"/>
        <v>62198.27350684711</v>
      </c>
      <c r="AK116" s="105">
        <f t="shared" si="50"/>
        <v>7242.947478145989</v>
      </c>
      <c r="AL116" s="84">
        <f t="shared" si="31"/>
        <v>1.4531916952020332E-06</v>
      </c>
      <c r="AM116" s="96">
        <f t="shared" si="51"/>
        <v>0.09038601451605487</v>
      </c>
    </row>
    <row r="117" spans="1:39" ht="12.75">
      <c r="A117" s="87">
        <f>A116+'Fig. and Boost &amp; De-Orbit'!$B$10</f>
        <v>1230</v>
      </c>
      <c r="B117" s="79">
        <f>'Density &amp; Scale Height'!F109</f>
        <v>4.3899658413696853E-16</v>
      </c>
      <c r="C117" s="100">
        <f t="shared" si="52"/>
        <v>1.8345347194006323</v>
      </c>
      <c r="D117" s="82">
        <f t="shared" si="33"/>
        <v>4775.052719014232</v>
      </c>
      <c r="E117" s="105">
        <f t="shared" si="53"/>
        <v>7238.185912058953</v>
      </c>
      <c r="F117" s="84">
        <f t="shared" si="54"/>
        <v>7.59484734276226E-07</v>
      </c>
      <c r="G117" s="96">
        <f t="shared" si="55"/>
        <v>0.0036265796454554946</v>
      </c>
      <c r="H117" s="6"/>
      <c r="I117" s="87">
        <f>I116+'Fig. and Boost &amp; De-Orbit'!$B$10</f>
        <v>1230</v>
      </c>
      <c r="J117" s="139">
        <f>'Density &amp; Scale Height'!V109</f>
        <v>1.648414903683983E-15</v>
      </c>
      <c r="K117" s="140">
        <f t="shared" si="56"/>
        <v>1.8345347194006323</v>
      </c>
      <c r="L117" s="82">
        <f t="shared" si="37"/>
        <v>4775.052719014232</v>
      </c>
      <c r="M117" s="105">
        <f t="shared" si="57"/>
        <v>7238.185912058953</v>
      </c>
      <c r="N117" s="141">
        <f t="shared" si="58"/>
        <v>2.851835299727045E-06</v>
      </c>
      <c r="O117" s="142">
        <f t="shared" si="59"/>
        <v>0.013617663902142394</v>
      </c>
      <c r="Q117" s="87">
        <f>Q116+'Fig. and Boost &amp; De-Orbit'!$B$10</f>
        <v>1230</v>
      </c>
      <c r="R117" s="79">
        <f>'Density &amp; Scale Height'!F109</f>
        <v>4.3899658413696853E-16</v>
      </c>
      <c r="S117" s="100">
        <f t="shared" si="40"/>
        <v>1.8345347194006323</v>
      </c>
      <c r="T117" s="82">
        <f t="shared" si="41"/>
        <v>19100.210876056928</v>
      </c>
      <c r="U117" s="105">
        <f t="shared" si="42"/>
        <v>7238.185912058953</v>
      </c>
      <c r="V117" s="84">
        <f t="shared" si="29"/>
        <v>7.59484734276226E-07</v>
      </c>
      <c r="W117" s="96">
        <f t="shared" si="43"/>
        <v>0.014506318581821978</v>
      </c>
      <c r="Y117" s="87">
        <f>Y116+'Fig. and Boost &amp; De-Orbit'!$B$10</f>
        <v>1230</v>
      </c>
      <c r="Z117" s="79">
        <f>'Density &amp; Scale Height'!V109</f>
        <v>1.648414903683983E-15</v>
      </c>
      <c r="AA117" s="100">
        <f t="shared" si="44"/>
        <v>1.8345347194006323</v>
      </c>
      <c r="AB117" s="82">
        <f t="shared" si="45"/>
        <v>19100.210876056928</v>
      </c>
      <c r="AC117" s="105">
        <f t="shared" si="46"/>
        <v>7238.185912058953</v>
      </c>
      <c r="AD117" s="84">
        <f t="shared" si="30"/>
        <v>2.851835299727045E-06</v>
      </c>
      <c r="AE117" s="96">
        <f t="shared" si="47"/>
        <v>0.054470655608569576</v>
      </c>
      <c r="AG117" s="87">
        <f>AG116+'Fig. and Boost &amp; De-Orbit'!$B$10</f>
        <v>1230</v>
      </c>
      <c r="AH117" s="79">
        <f>'Density &amp; Scale Height'!N109</f>
        <v>7.949997394342759E-16</v>
      </c>
      <c r="AI117" s="100">
        <f t="shared" si="48"/>
        <v>1.8345347194006323</v>
      </c>
      <c r="AJ117" s="82">
        <f t="shared" si="49"/>
        <v>62075.68534718501</v>
      </c>
      <c r="AK117" s="105">
        <f t="shared" si="50"/>
        <v>7238.185912058953</v>
      </c>
      <c r="AL117" s="84">
        <f t="shared" si="31"/>
        <v>1.3753869339118256E-06</v>
      </c>
      <c r="AM117" s="96">
        <f t="shared" si="51"/>
        <v>0.08537808654014004</v>
      </c>
    </row>
    <row r="118" spans="1:39" ht="12.75">
      <c r="A118" s="87">
        <f>A117+'Fig. and Boost &amp; De-Orbit'!$B$10</f>
        <v>1240</v>
      </c>
      <c r="B118" s="79">
        <f>'Density &amp; Scale Height'!F110</f>
        <v>4.2017506374855767E-16</v>
      </c>
      <c r="C118" s="100">
        <f t="shared" si="52"/>
        <v>1.838152827560117</v>
      </c>
      <c r="D118" s="82">
        <f t="shared" si="33"/>
        <v>4765.65379584223</v>
      </c>
      <c r="E118" s="105">
        <f t="shared" si="53"/>
        <v>7233.433724505572</v>
      </c>
      <c r="F118" s="84">
        <f t="shared" si="54"/>
        <v>7.274001891583515E-07</v>
      </c>
      <c r="G118" s="96">
        <f t="shared" si="55"/>
        <v>0.0034665374725588536</v>
      </c>
      <c r="H118" s="6"/>
      <c r="I118" s="87">
        <f>I117+'Fig. and Boost &amp; De-Orbit'!$B$10</f>
        <v>1240</v>
      </c>
      <c r="J118" s="139">
        <f>'Density &amp; Scale Height'!V110</f>
        <v>1.5247360250887135E-15</v>
      </c>
      <c r="K118" s="140">
        <f t="shared" si="56"/>
        <v>1.838152827560117</v>
      </c>
      <c r="L118" s="82">
        <f t="shared" si="37"/>
        <v>4765.65379584223</v>
      </c>
      <c r="M118" s="105">
        <f t="shared" si="57"/>
        <v>7233.433724505572</v>
      </c>
      <c r="N118" s="141">
        <f t="shared" si="58"/>
        <v>2.639598036045732E-06</v>
      </c>
      <c r="O118" s="142">
        <f t="shared" si="59"/>
        <v>0.012579410399979037</v>
      </c>
      <c r="Q118" s="87">
        <f>Q117+'Fig. and Boost &amp; De-Orbit'!$B$10</f>
        <v>1240</v>
      </c>
      <c r="R118" s="79">
        <f>'Density &amp; Scale Height'!F110</f>
        <v>4.2017506374855767E-16</v>
      </c>
      <c r="S118" s="100">
        <f t="shared" si="40"/>
        <v>1.838152827560117</v>
      </c>
      <c r="T118" s="82">
        <f t="shared" si="41"/>
        <v>19062.61518336892</v>
      </c>
      <c r="U118" s="105">
        <f t="shared" si="42"/>
        <v>7233.433724505572</v>
      </c>
      <c r="V118" s="84">
        <f t="shared" si="29"/>
        <v>7.274001891583515E-07</v>
      </c>
      <c r="W118" s="96">
        <f t="shared" si="43"/>
        <v>0.013866149890235414</v>
      </c>
      <c r="Y118" s="87">
        <f>Y117+'Fig. and Boost &amp; De-Orbit'!$B$10</f>
        <v>1240</v>
      </c>
      <c r="Z118" s="79">
        <f>'Density &amp; Scale Height'!V110</f>
        <v>1.5247360250887135E-15</v>
      </c>
      <c r="AA118" s="100">
        <f t="shared" si="44"/>
        <v>1.838152827560117</v>
      </c>
      <c r="AB118" s="82">
        <f t="shared" si="45"/>
        <v>19062.61518336892</v>
      </c>
      <c r="AC118" s="105">
        <f t="shared" si="46"/>
        <v>7233.433724505572</v>
      </c>
      <c r="AD118" s="84">
        <f t="shared" si="30"/>
        <v>2.639598036045732E-06</v>
      </c>
      <c r="AE118" s="96">
        <f t="shared" si="47"/>
        <v>0.05031764159991615</v>
      </c>
      <c r="AG118" s="87">
        <f>AG117+'Fig. and Boost &amp; De-Orbit'!$B$10</f>
        <v>1240</v>
      </c>
      <c r="AH118" s="79">
        <f>'Density &amp; Scale Height'!N110</f>
        <v>7.519403168985429E-16</v>
      </c>
      <c r="AI118" s="100">
        <f t="shared" si="48"/>
        <v>1.838152827560117</v>
      </c>
      <c r="AJ118" s="82">
        <f t="shared" si="49"/>
        <v>61953.49934594899</v>
      </c>
      <c r="AK118" s="105">
        <f t="shared" si="50"/>
        <v>7233.433724505572</v>
      </c>
      <c r="AL118" s="84">
        <f t="shared" si="31"/>
        <v>1.3017467620951084E-06</v>
      </c>
      <c r="AM118" s="96">
        <f t="shared" si="51"/>
        <v>0.08064776717405052</v>
      </c>
    </row>
    <row r="119" spans="1:39" ht="12.75">
      <c r="A119" s="87">
        <f>A118+'Fig. and Boost &amp; De-Orbit'!$B$10</f>
        <v>1250</v>
      </c>
      <c r="B119" s="79">
        <f>'Density &amp; Scale Height'!F111</f>
        <v>4.0216049640381986E-16</v>
      </c>
      <c r="C119" s="100">
        <f t="shared" si="52"/>
        <v>1.8417733111669865</v>
      </c>
      <c r="D119" s="82">
        <f t="shared" si="33"/>
        <v>4756.285666040778</v>
      </c>
      <c r="E119" s="105">
        <f t="shared" si="53"/>
        <v>7228.690884739111</v>
      </c>
      <c r="F119" s="84">
        <f t="shared" si="54"/>
        <v>6.96670460196174E-07</v>
      </c>
      <c r="G119" s="96">
        <f t="shared" si="55"/>
        <v>0.0033135637237850946</v>
      </c>
      <c r="H119" s="6"/>
      <c r="I119" s="87">
        <f>I118+'Fig. and Boost &amp; De-Orbit'!$B$10</f>
        <v>1250</v>
      </c>
      <c r="J119" s="139">
        <f>'Density &amp; Scale Height'!V111</f>
        <v>1.4103366458333236E-15</v>
      </c>
      <c r="K119" s="140">
        <f t="shared" si="56"/>
        <v>1.8417733111669865</v>
      </c>
      <c r="L119" s="82">
        <f t="shared" si="37"/>
        <v>4756.285666040778</v>
      </c>
      <c r="M119" s="105">
        <f t="shared" si="57"/>
        <v>7228.690884739111</v>
      </c>
      <c r="N119" s="141">
        <f t="shared" si="58"/>
        <v>2.443153638585218E-06</v>
      </c>
      <c r="O119" s="142">
        <f t="shared" si="59"/>
        <v>0.011620336631138243</v>
      </c>
      <c r="Q119" s="87">
        <f>Q118+'Fig. and Boost &amp; De-Orbit'!$B$10</f>
        <v>1250</v>
      </c>
      <c r="R119" s="79">
        <f>'Density &amp; Scale Height'!F111</f>
        <v>4.0216049640381986E-16</v>
      </c>
      <c r="S119" s="100">
        <f t="shared" si="40"/>
        <v>1.8417733111669865</v>
      </c>
      <c r="T119" s="82">
        <f t="shared" si="41"/>
        <v>19025.14266416311</v>
      </c>
      <c r="U119" s="105">
        <f t="shared" si="42"/>
        <v>7228.690884739111</v>
      </c>
      <c r="V119" s="84">
        <f t="shared" si="29"/>
        <v>6.96670460196174E-07</v>
      </c>
      <c r="W119" s="96">
        <f t="shared" si="43"/>
        <v>0.013254254895140379</v>
      </c>
      <c r="Y119" s="87">
        <f>Y118+'Fig. and Boost &amp; De-Orbit'!$B$10</f>
        <v>1250</v>
      </c>
      <c r="Z119" s="79">
        <f>'Density &amp; Scale Height'!V111</f>
        <v>1.4103366458333236E-15</v>
      </c>
      <c r="AA119" s="100">
        <f t="shared" si="44"/>
        <v>1.8417733111669865</v>
      </c>
      <c r="AB119" s="82">
        <f t="shared" si="45"/>
        <v>19025.14266416311</v>
      </c>
      <c r="AC119" s="105">
        <f t="shared" si="46"/>
        <v>7228.690884739111</v>
      </c>
      <c r="AD119" s="84">
        <f t="shared" si="30"/>
        <v>2.443153638585218E-06</v>
      </c>
      <c r="AE119" s="96">
        <f t="shared" si="47"/>
        <v>0.04648134652455297</v>
      </c>
      <c r="AG119" s="87">
        <f>AG118+'Fig. and Boost &amp; De-Orbit'!$B$10</f>
        <v>1250</v>
      </c>
      <c r="AH119" s="79">
        <f>'Density &amp; Scale Height'!N111</f>
        <v>7.112131138304918E-16</v>
      </c>
      <c r="AI119" s="100">
        <f t="shared" si="48"/>
        <v>1.8417733111669865</v>
      </c>
      <c r="AJ119" s="82">
        <f t="shared" si="49"/>
        <v>61831.71365853012</v>
      </c>
      <c r="AK119" s="105">
        <f t="shared" si="50"/>
        <v>7228.690884739111</v>
      </c>
      <c r="AL119" s="84">
        <f t="shared" si="31"/>
        <v>1.2320483283179484E-06</v>
      </c>
      <c r="AM119" s="96">
        <f t="shared" si="51"/>
        <v>0.0761796594500261</v>
      </c>
    </row>
    <row r="120" spans="1:39" ht="12.75">
      <c r="A120" s="87">
        <f>A119+'Fig. and Boost &amp; De-Orbit'!$B$10</f>
        <v>1260</v>
      </c>
      <c r="B120" s="79">
        <f>'Density &amp; Scale Height'!F112</f>
        <v>3.849182848331825E-16</v>
      </c>
      <c r="C120" s="100">
        <f t="shared" si="52"/>
        <v>1.8453961686636997</v>
      </c>
      <c r="D120" s="82">
        <f t="shared" si="33"/>
        <v>4746.948188552568</v>
      </c>
      <c r="E120" s="105">
        <f t="shared" si="53"/>
        <v>7223.957362153778</v>
      </c>
      <c r="F120" s="84">
        <f t="shared" si="54"/>
        <v>6.672383651997604E-07</v>
      </c>
      <c r="G120" s="96">
        <f t="shared" si="55"/>
        <v>0.00316734594901778</v>
      </c>
      <c r="H120" s="6"/>
      <c r="I120" s="87">
        <f>I119+'Fig. and Boost &amp; De-Orbit'!$B$10</f>
        <v>1260</v>
      </c>
      <c r="J120" s="139">
        <f>'Density &amp; Scale Height'!V112</f>
        <v>1.3045205346051132E-15</v>
      </c>
      <c r="K120" s="140">
        <f t="shared" si="56"/>
        <v>1.8453961686636997</v>
      </c>
      <c r="L120" s="82">
        <f t="shared" si="37"/>
        <v>4746.948188552568</v>
      </c>
      <c r="M120" s="105">
        <f t="shared" si="57"/>
        <v>7223.957362153778</v>
      </c>
      <c r="N120" s="141">
        <f t="shared" si="58"/>
        <v>2.2613271002614544E-06</v>
      </c>
      <c r="O120" s="142">
        <f t="shared" si="59"/>
        <v>0.010734402582310943</v>
      </c>
      <c r="Q120" s="87">
        <f>Q119+'Fig. and Boost &amp; De-Orbit'!$B$10</f>
        <v>1260</v>
      </c>
      <c r="R120" s="79">
        <f>'Density &amp; Scale Height'!F112</f>
        <v>3.849182848331825E-16</v>
      </c>
      <c r="S120" s="100">
        <f t="shared" si="40"/>
        <v>1.8453961686636997</v>
      </c>
      <c r="T120" s="82">
        <f t="shared" si="41"/>
        <v>18987.792754210273</v>
      </c>
      <c r="U120" s="105">
        <f t="shared" si="42"/>
        <v>7223.957362153778</v>
      </c>
      <c r="V120" s="84">
        <f t="shared" si="29"/>
        <v>6.672383651997604E-07</v>
      </c>
      <c r="W120" s="96">
        <f t="shared" si="43"/>
        <v>0.01266938379607112</v>
      </c>
      <c r="Y120" s="87">
        <f>Y119+'Fig. and Boost &amp; De-Orbit'!$B$10</f>
        <v>1260</v>
      </c>
      <c r="Z120" s="79">
        <f>'Density &amp; Scale Height'!V112</f>
        <v>1.3045205346051132E-15</v>
      </c>
      <c r="AA120" s="100">
        <f t="shared" si="44"/>
        <v>1.8453961686636997</v>
      </c>
      <c r="AB120" s="82">
        <f t="shared" si="45"/>
        <v>18987.792754210273</v>
      </c>
      <c r="AC120" s="105">
        <f t="shared" si="46"/>
        <v>7223.957362153778</v>
      </c>
      <c r="AD120" s="84">
        <f t="shared" si="30"/>
        <v>2.2613271002614544E-06</v>
      </c>
      <c r="AE120" s="96">
        <f t="shared" si="47"/>
        <v>0.04293761032924377</v>
      </c>
      <c r="AG120" s="87">
        <f>AG119+'Fig. and Boost &amp; De-Orbit'!$B$10</f>
        <v>1260</v>
      </c>
      <c r="AH120" s="79">
        <f>'Density &amp; Scale Height'!N112</f>
        <v>6.726918106622998E-16</v>
      </c>
      <c r="AI120" s="100">
        <f t="shared" si="48"/>
        <v>1.8453961686636997</v>
      </c>
      <c r="AJ120" s="82">
        <f t="shared" si="49"/>
        <v>61710.32645118339</v>
      </c>
      <c r="AK120" s="105">
        <f t="shared" si="50"/>
        <v>7223.957362153778</v>
      </c>
      <c r="AL120" s="84">
        <f t="shared" si="31"/>
        <v>1.166080702620044E-06</v>
      </c>
      <c r="AM120" s="96">
        <f t="shared" si="51"/>
        <v>0.07195922082710822</v>
      </c>
    </row>
    <row r="121" spans="1:39" ht="12.75">
      <c r="A121" s="87">
        <f>A120+'Fig. and Boost &amp; De-Orbit'!$B$10</f>
        <v>1270</v>
      </c>
      <c r="B121" s="79">
        <f>'Density &amp; Scale Height'!F113</f>
        <v>3.6841531508889066E-16</v>
      </c>
      <c r="C121" s="100">
        <f t="shared" si="52"/>
        <v>1.8490213984957755</v>
      </c>
      <c r="D121" s="82">
        <f t="shared" si="33"/>
        <v>4737.6412231499735</v>
      </c>
      <c r="E121" s="105">
        <f t="shared" si="53"/>
        <v>7219.2331262838825</v>
      </c>
      <c r="F121" s="84">
        <f t="shared" si="54"/>
        <v>6.390491342404395E-07</v>
      </c>
      <c r="G121" s="96">
        <f t="shared" si="55"/>
        <v>0.0030275855219958074</v>
      </c>
      <c r="H121" s="6"/>
      <c r="I121" s="87">
        <f>I120+'Fig. and Boost &amp; De-Orbit'!$B$10</f>
        <v>1270</v>
      </c>
      <c r="J121" s="139">
        <f>'Density &amp; Scale Height'!V113</f>
        <v>1.2066436976122631E-15</v>
      </c>
      <c r="K121" s="140">
        <f t="shared" si="56"/>
        <v>1.8490213984957755</v>
      </c>
      <c r="L121" s="82">
        <f t="shared" si="37"/>
        <v>4737.6412231499735</v>
      </c>
      <c r="M121" s="105">
        <f t="shared" si="57"/>
        <v>7219.2331262838825</v>
      </c>
      <c r="N121" s="141">
        <f t="shared" si="58"/>
        <v>2.0930308234057764E-06</v>
      </c>
      <c r="O121" s="142">
        <f t="shared" si="59"/>
        <v>0.009916029110290738</v>
      </c>
      <c r="Q121" s="87">
        <f>Q120+'Fig. and Boost &amp; De-Orbit'!$B$10</f>
        <v>1270</v>
      </c>
      <c r="R121" s="79">
        <f>'Density &amp; Scale Height'!F113</f>
        <v>3.6841531508889066E-16</v>
      </c>
      <c r="S121" s="100">
        <f t="shared" si="40"/>
        <v>1.8490213984957755</v>
      </c>
      <c r="T121" s="82">
        <f t="shared" si="41"/>
        <v>18950.564892599894</v>
      </c>
      <c r="U121" s="105">
        <f t="shared" si="42"/>
        <v>7219.2331262838825</v>
      </c>
      <c r="V121" s="84">
        <f t="shared" si="29"/>
        <v>6.390491342404395E-07</v>
      </c>
      <c r="W121" s="96">
        <f t="shared" si="43"/>
        <v>0.01211034208798323</v>
      </c>
      <c r="Y121" s="87">
        <f>Y120+'Fig. and Boost &amp; De-Orbit'!$B$10</f>
        <v>1270</v>
      </c>
      <c r="Z121" s="79">
        <f>'Density &amp; Scale Height'!V113</f>
        <v>1.2066436976122631E-15</v>
      </c>
      <c r="AA121" s="100">
        <f t="shared" si="44"/>
        <v>1.8490213984957755</v>
      </c>
      <c r="AB121" s="82">
        <f t="shared" si="45"/>
        <v>18950.564892599894</v>
      </c>
      <c r="AC121" s="105">
        <f t="shared" si="46"/>
        <v>7219.2331262838825</v>
      </c>
      <c r="AD121" s="84">
        <f t="shared" si="30"/>
        <v>2.0930308234057764E-06</v>
      </c>
      <c r="AE121" s="96">
        <f t="shared" si="47"/>
        <v>0.03966411644116295</v>
      </c>
      <c r="AG121" s="87">
        <f>AG120+'Fig. and Boost &amp; De-Orbit'!$B$10</f>
        <v>1270</v>
      </c>
      <c r="AH121" s="79">
        <f>'Density &amp; Scale Height'!N113</f>
        <v>6.36256929649323E-16</v>
      </c>
      <c r="AI121" s="100">
        <f t="shared" si="48"/>
        <v>1.8490213984957755</v>
      </c>
      <c r="AJ121" s="82">
        <f t="shared" si="49"/>
        <v>61589.33590094965</v>
      </c>
      <c r="AK121" s="105">
        <f t="shared" si="50"/>
        <v>7219.2331262838825</v>
      </c>
      <c r="AL121" s="84">
        <f t="shared" si="31"/>
        <v>1.1036442389719234E-06</v>
      </c>
      <c r="AM121" s="96">
        <f t="shared" si="51"/>
        <v>0.06797271574918973</v>
      </c>
    </row>
    <row r="122" spans="1:39" ht="12.75">
      <c r="A122" s="87">
        <f>A121+'Fig. and Boost &amp; De-Orbit'!$B$10</f>
        <v>1280</v>
      </c>
      <c r="B122" s="79">
        <f>'Density &amp; Scale Height'!F114</f>
        <v>3.5261989294914833E-16</v>
      </c>
      <c r="C122" s="100">
        <f t="shared" si="52"/>
        <v>1.8526489991117814</v>
      </c>
      <c r="D122" s="82">
        <f t="shared" si="33"/>
        <v>4728.364630429089</v>
      </c>
      <c r="E122" s="105">
        <f t="shared" si="53"/>
        <v>7214.51814680302</v>
      </c>
      <c r="F122" s="84">
        <f t="shared" si="54"/>
        <v>6.120503079423813E-07</v>
      </c>
      <c r="G122" s="96">
        <f t="shared" si="55"/>
        <v>0.0028939970281179877</v>
      </c>
      <c r="H122" s="6"/>
      <c r="I122" s="87">
        <f>I121+'Fig. and Boost &amp; De-Orbit'!$B$10</f>
        <v>1280</v>
      </c>
      <c r="J122" s="139">
        <f>'Density &amp; Scale Height'!V114</f>
        <v>1.116110459256314E-15</v>
      </c>
      <c r="K122" s="140">
        <f t="shared" si="56"/>
        <v>1.8526489991117814</v>
      </c>
      <c r="L122" s="82">
        <f t="shared" si="37"/>
        <v>4728.364630429089</v>
      </c>
      <c r="M122" s="105">
        <f t="shared" si="57"/>
        <v>7214.51814680302</v>
      </c>
      <c r="N122" s="141">
        <f t="shared" si="58"/>
        <v>1.9372581182878764E-06</v>
      </c>
      <c r="O122" s="142">
        <f t="shared" si="59"/>
        <v>0.009160062766524006</v>
      </c>
      <c r="Q122" s="87">
        <f>Q121+'Fig. and Boost &amp; De-Orbit'!$B$10</f>
        <v>1280</v>
      </c>
      <c r="R122" s="79">
        <f>'Density &amp; Scale Height'!F114</f>
        <v>3.5261989294914833E-16</v>
      </c>
      <c r="S122" s="100">
        <f t="shared" si="40"/>
        <v>1.8526489991117814</v>
      </c>
      <c r="T122" s="82">
        <f t="shared" si="41"/>
        <v>18913.458521716355</v>
      </c>
      <c r="U122" s="105">
        <f t="shared" si="42"/>
        <v>7214.51814680302</v>
      </c>
      <c r="V122" s="84">
        <f t="shared" si="29"/>
        <v>6.120503079423813E-07</v>
      </c>
      <c r="W122" s="96">
        <f t="shared" si="43"/>
        <v>0.01157598811247195</v>
      </c>
      <c r="Y122" s="87">
        <f>Y121+'Fig. and Boost &amp; De-Orbit'!$B$10</f>
        <v>1280</v>
      </c>
      <c r="Z122" s="79">
        <f>'Density &amp; Scale Height'!V114</f>
        <v>1.116110459256314E-15</v>
      </c>
      <c r="AA122" s="100">
        <f t="shared" si="44"/>
        <v>1.8526489991117814</v>
      </c>
      <c r="AB122" s="82">
        <f t="shared" si="45"/>
        <v>18913.458521716355</v>
      </c>
      <c r="AC122" s="105">
        <f t="shared" si="46"/>
        <v>7214.51814680302</v>
      </c>
      <c r="AD122" s="84">
        <f t="shared" si="30"/>
        <v>1.9372581182878764E-06</v>
      </c>
      <c r="AE122" s="96">
        <f t="shared" si="47"/>
        <v>0.03664025106609602</v>
      </c>
      <c r="AG122" s="87">
        <f>AG121+'Fig. and Boost &amp; De-Orbit'!$B$10</f>
        <v>1280</v>
      </c>
      <c r="AH122" s="79">
        <f>'Density &amp; Scale Height'!N114</f>
        <v>6.017954642977066E-16</v>
      </c>
      <c r="AI122" s="100">
        <f t="shared" si="48"/>
        <v>1.8526489991117814</v>
      </c>
      <c r="AJ122" s="82">
        <f t="shared" si="49"/>
        <v>61468.74019557816</v>
      </c>
      <c r="AK122" s="105">
        <f t="shared" si="50"/>
        <v>7214.51814680302</v>
      </c>
      <c r="AL122" s="84">
        <f t="shared" si="31"/>
        <v>1.0445499718158463E-06</v>
      </c>
      <c r="AM122" s="96">
        <f t="shared" si="51"/>
        <v>0.06420717083884675</v>
      </c>
    </row>
    <row r="123" spans="1:39" ht="12.75">
      <c r="A123" s="87">
        <f>A122+'Fig. and Boost &amp; De-Orbit'!$B$10</f>
        <v>1290</v>
      </c>
      <c r="B123" s="79">
        <f>'Density &amp; Scale Height'!F115</f>
        <v>3.3750168304883874E-16</v>
      </c>
      <c r="C123" s="100">
        <f t="shared" si="52"/>
        <v>1.856278968963326</v>
      </c>
      <c r="D123" s="82">
        <f t="shared" si="33"/>
        <v>4719.118271803827</v>
      </c>
      <c r="E123" s="105">
        <f t="shared" si="53"/>
        <v>7209.812393523247</v>
      </c>
      <c r="F123" s="84">
        <f t="shared" si="54"/>
        <v>5.861916400600403E-07</v>
      </c>
      <c r="G123" s="96">
        <f t="shared" si="55"/>
        <v>0.0027663076793859884</v>
      </c>
      <c r="H123" s="6"/>
      <c r="I123" s="87">
        <f>I122+'Fig. and Boost &amp; De-Orbit'!$B$10</f>
        <v>1290</v>
      </c>
      <c r="J123" s="139">
        <f>'Density &amp; Scale Height'!V115</f>
        <v>1.0323698368676344E-15</v>
      </c>
      <c r="K123" s="140">
        <f t="shared" si="56"/>
        <v>1.856278968963326</v>
      </c>
      <c r="L123" s="82">
        <f t="shared" si="37"/>
        <v>4719.118271803827</v>
      </c>
      <c r="M123" s="105">
        <f t="shared" si="57"/>
        <v>7209.812393523247</v>
      </c>
      <c r="N123" s="141">
        <f t="shared" si="58"/>
        <v>1.793077185142165E-06</v>
      </c>
      <c r="O123" s="142">
        <f t="shared" si="59"/>
        <v>0.008461743307158964</v>
      </c>
      <c r="Q123" s="87">
        <f>Q122+'Fig. and Boost &amp; De-Orbit'!$B$10</f>
        <v>1290</v>
      </c>
      <c r="R123" s="79">
        <f>'Density &amp; Scale Height'!F115</f>
        <v>3.3750168304883874E-16</v>
      </c>
      <c r="S123" s="100">
        <f t="shared" si="40"/>
        <v>1.856278968963326</v>
      </c>
      <c r="T123" s="82">
        <f t="shared" si="41"/>
        <v>18876.47308721531</v>
      </c>
      <c r="U123" s="105">
        <f t="shared" si="42"/>
        <v>7209.812393523247</v>
      </c>
      <c r="V123" s="84">
        <f t="shared" si="29"/>
        <v>5.861916400600403E-07</v>
      </c>
      <c r="W123" s="96">
        <f t="shared" si="43"/>
        <v>0.011065230717543954</v>
      </c>
      <c r="Y123" s="87">
        <f>Y122+'Fig. and Boost &amp; De-Orbit'!$B$10</f>
        <v>1290</v>
      </c>
      <c r="Z123" s="79">
        <f>'Density &amp; Scale Height'!V115</f>
        <v>1.0323698368676344E-15</v>
      </c>
      <c r="AA123" s="100">
        <f t="shared" si="44"/>
        <v>1.856278968963326</v>
      </c>
      <c r="AB123" s="82">
        <f t="shared" si="45"/>
        <v>18876.47308721531</v>
      </c>
      <c r="AC123" s="105">
        <f t="shared" si="46"/>
        <v>7209.812393523247</v>
      </c>
      <c r="AD123" s="84">
        <f t="shared" si="30"/>
        <v>1.793077185142165E-06</v>
      </c>
      <c r="AE123" s="96">
        <f t="shared" si="47"/>
        <v>0.033846973228635856</v>
      </c>
      <c r="AG123" s="87">
        <f>AG122+'Fig. and Boost &amp; De-Orbit'!$B$10</f>
        <v>1290</v>
      </c>
      <c r="AH123" s="79">
        <f>'Density &amp; Scale Height'!N115</f>
        <v>5.692005288632342E-16</v>
      </c>
      <c r="AI123" s="100">
        <f t="shared" si="48"/>
        <v>1.856278968963326</v>
      </c>
      <c r="AJ123" s="82">
        <f t="shared" si="49"/>
        <v>61348.53753344975</v>
      </c>
      <c r="AK123" s="105">
        <f t="shared" si="50"/>
        <v>7209.812393523247</v>
      </c>
      <c r="AL123" s="84">
        <f t="shared" si="31"/>
        <v>9.886190448688777E-07</v>
      </c>
      <c r="AM123" s="96">
        <f t="shared" si="51"/>
        <v>0.06065033258042159</v>
      </c>
    </row>
    <row r="124" spans="1:39" ht="12.75">
      <c r="A124" s="87">
        <f>A123+'Fig. and Boost &amp; De-Orbit'!$B$10</f>
        <v>1300</v>
      </c>
      <c r="B124" s="79">
        <f>'Density &amp; Scale Height'!F116</f>
        <v>3.230316506199651E-16</v>
      </c>
      <c r="C124" s="100">
        <f t="shared" si="52"/>
        <v>1.8599113065050468</v>
      </c>
      <c r="D124" s="82">
        <f t="shared" si="33"/>
        <v>4709.902009500059</v>
      </c>
      <c r="E124" s="105">
        <f t="shared" si="53"/>
        <v>7205.115836394279</v>
      </c>
      <c r="F124" s="84">
        <f t="shared" si="54"/>
        <v>5.614250041610437E-07</v>
      </c>
      <c r="G124" s="96">
        <f t="shared" si="55"/>
        <v>0.0026442567552816786</v>
      </c>
      <c r="H124" s="6"/>
      <c r="I124" s="87">
        <f>I123+'Fig. and Boost &amp; De-Orbit'!$B$10</f>
        <v>1300</v>
      </c>
      <c r="J124" s="139">
        <f>'Density &amp; Scale Height'!V116</f>
        <v>9.549121874408993E-16</v>
      </c>
      <c r="K124" s="140">
        <f t="shared" si="56"/>
        <v>1.8599113065050468</v>
      </c>
      <c r="L124" s="82">
        <f t="shared" si="37"/>
        <v>4709.902009500059</v>
      </c>
      <c r="M124" s="105">
        <f t="shared" si="57"/>
        <v>7205.115836394279</v>
      </c>
      <c r="N124" s="141">
        <f t="shared" si="58"/>
        <v>1.6596255437463431E-06</v>
      </c>
      <c r="O124" s="142">
        <f t="shared" si="59"/>
        <v>0.007816673683508529</v>
      </c>
      <c r="Q124" s="87">
        <f>Q123+'Fig. and Boost &amp; De-Orbit'!$B$10</f>
        <v>1300</v>
      </c>
      <c r="R124" s="79">
        <f>'Density &amp; Scale Height'!F116</f>
        <v>3.230316506199651E-16</v>
      </c>
      <c r="S124" s="100">
        <f t="shared" si="40"/>
        <v>1.8599113065050468</v>
      </c>
      <c r="T124" s="82">
        <f t="shared" si="41"/>
        <v>18839.608038000235</v>
      </c>
      <c r="U124" s="105">
        <f t="shared" si="42"/>
        <v>7205.115836394279</v>
      </c>
      <c r="V124" s="84">
        <f t="shared" si="29"/>
        <v>5.614250041610437E-07</v>
      </c>
      <c r="W124" s="96">
        <f t="shared" si="43"/>
        <v>0.010577027021126714</v>
      </c>
      <c r="Y124" s="87">
        <f>Y123+'Fig. and Boost &amp; De-Orbit'!$B$10</f>
        <v>1300</v>
      </c>
      <c r="Z124" s="79">
        <f>'Density &amp; Scale Height'!V116</f>
        <v>9.549121874408993E-16</v>
      </c>
      <c r="AA124" s="100">
        <f t="shared" si="44"/>
        <v>1.8599113065050468</v>
      </c>
      <c r="AB124" s="82">
        <f t="shared" si="45"/>
        <v>18839.608038000235</v>
      </c>
      <c r="AC124" s="105">
        <f t="shared" si="46"/>
        <v>7205.115836394279</v>
      </c>
      <c r="AD124" s="84">
        <f t="shared" si="30"/>
        <v>1.6596255437463431E-06</v>
      </c>
      <c r="AE124" s="96">
        <f t="shared" si="47"/>
        <v>0.031266694734034116</v>
      </c>
      <c r="AG124" s="87">
        <f>AG123+'Fig. and Boost &amp; De-Orbit'!$B$10</f>
        <v>1300</v>
      </c>
      <c r="AH124" s="79">
        <f>'Density &amp; Scale Height'!N116</f>
        <v>5.383710268343081E-16</v>
      </c>
      <c r="AI124" s="100">
        <f t="shared" si="48"/>
        <v>1.8599113065050468</v>
      </c>
      <c r="AJ124" s="82">
        <f t="shared" si="49"/>
        <v>61228.72612350077</v>
      </c>
      <c r="AK124" s="105">
        <f t="shared" si="50"/>
        <v>7205.115836394279</v>
      </c>
      <c r="AL124" s="84">
        <f t="shared" si="31"/>
        <v>9.35682170463936E-07</v>
      </c>
      <c r="AM124" s="96">
        <f t="shared" si="51"/>
        <v>0.0572906273539791</v>
      </c>
    </row>
    <row r="125" spans="1:39" ht="12.75">
      <c r="A125" s="87">
        <f>A124+'Fig. and Boost &amp; De-Orbit'!$B$10</f>
        <v>1310</v>
      </c>
      <c r="B125" s="79">
        <f>'Density &amp; Scale Height'!F117</f>
        <v>3.091820057299067E-16</v>
      </c>
      <c r="C125" s="100">
        <f t="shared" si="52"/>
        <v>1.863546010194602</v>
      </c>
      <c r="D125" s="82">
        <f t="shared" si="33"/>
        <v>4700.715706549811</v>
      </c>
      <c r="E125" s="105">
        <f t="shared" si="53"/>
        <v>7200.428445502674</v>
      </c>
      <c r="F125" s="84">
        <f t="shared" si="54"/>
        <v>5.37704304241593E-07</v>
      </c>
      <c r="G125" s="96">
        <f t="shared" si="55"/>
        <v>0.0025275950684278945</v>
      </c>
      <c r="H125" s="6"/>
      <c r="I125" s="87">
        <f>I124+'Fig. and Boost &amp; De-Orbit'!$B$10</f>
        <v>1310</v>
      </c>
      <c r="J125" s="139">
        <f>'Density &amp; Scale Height'!V117</f>
        <v>8.832661059624481E-16</v>
      </c>
      <c r="K125" s="140">
        <f t="shared" si="56"/>
        <v>1.863546010194602</v>
      </c>
      <c r="L125" s="82">
        <f t="shared" si="37"/>
        <v>4700.715706549811</v>
      </c>
      <c r="M125" s="105">
        <f t="shared" si="57"/>
        <v>7200.428445502674</v>
      </c>
      <c r="N125" s="141">
        <f t="shared" si="58"/>
        <v>1.5361048772728738E-06</v>
      </c>
      <c r="O125" s="142">
        <f t="shared" si="59"/>
        <v>0.0072207923235043684</v>
      </c>
      <c r="Q125" s="87">
        <f>Q124+'Fig. and Boost &amp; De-Orbit'!$B$10</f>
        <v>1310</v>
      </c>
      <c r="R125" s="79">
        <f>'Density &amp; Scale Height'!F117</f>
        <v>3.091820057299067E-16</v>
      </c>
      <c r="S125" s="100">
        <f t="shared" si="40"/>
        <v>1.863546010194602</v>
      </c>
      <c r="T125" s="82">
        <f t="shared" si="41"/>
        <v>18802.862826199245</v>
      </c>
      <c r="U125" s="105">
        <f t="shared" si="42"/>
        <v>7200.428445502674</v>
      </c>
      <c r="V125" s="84">
        <f t="shared" si="29"/>
        <v>5.37704304241593E-07</v>
      </c>
      <c r="W125" s="96">
        <f t="shared" si="43"/>
        <v>0.010110380273711578</v>
      </c>
      <c r="Y125" s="87">
        <f>Y124+'Fig. and Boost &amp; De-Orbit'!$B$10</f>
        <v>1310</v>
      </c>
      <c r="Z125" s="79">
        <f>'Density &amp; Scale Height'!V117</f>
        <v>8.832661059624481E-16</v>
      </c>
      <c r="AA125" s="100">
        <f t="shared" si="44"/>
        <v>1.863546010194602</v>
      </c>
      <c r="AB125" s="82">
        <f t="shared" si="45"/>
        <v>18802.862826199245</v>
      </c>
      <c r="AC125" s="105">
        <f t="shared" si="46"/>
        <v>7200.428445502674</v>
      </c>
      <c r="AD125" s="84">
        <f t="shared" si="30"/>
        <v>1.5361048772728738E-06</v>
      </c>
      <c r="AE125" s="96">
        <f t="shared" si="47"/>
        <v>0.028883169294017474</v>
      </c>
      <c r="AG125" s="87">
        <f>AG124+'Fig. and Boost &amp; De-Orbit'!$B$10</f>
        <v>1310</v>
      </c>
      <c r="AH125" s="79">
        <f>'Density &amp; Scale Height'!N117</f>
        <v>5.092113373708231E-16</v>
      </c>
      <c r="AI125" s="100">
        <f t="shared" si="48"/>
        <v>1.863546010194602</v>
      </c>
      <c r="AJ125" s="82">
        <f t="shared" si="49"/>
        <v>61109.30418514754</v>
      </c>
      <c r="AK125" s="105">
        <f t="shared" si="50"/>
        <v>7200.428445502674</v>
      </c>
      <c r="AL125" s="84">
        <f t="shared" si="31"/>
        <v>8.855791177967146E-07</v>
      </c>
      <c r="AM125" s="96">
        <f t="shared" si="51"/>
        <v>0.054117123689454046</v>
      </c>
    </row>
    <row r="126" spans="1:39" ht="12.75">
      <c r="A126" s="87">
        <f>A125+'Fig. and Boost &amp; De-Orbit'!$B$10</f>
        <v>1320</v>
      </c>
      <c r="B126" s="79">
        <f>'Density &amp; Scale Height'!F118</f>
        <v>2.9592614991040094E-16</v>
      </c>
      <c r="C126" s="100">
        <f t="shared" si="52"/>
        <v>1.86718307849266</v>
      </c>
      <c r="D126" s="82">
        <f t="shared" si="33"/>
        <v>4691.559226785504</v>
      </c>
      <c r="E126" s="105">
        <f t="shared" si="53"/>
        <v>7195.75019107104</v>
      </c>
      <c r="F126" s="84">
        <f t="shared" si="54"/>
        <v>5.149853891087617E-07</v>
      </c>
      <c r="G126" s="96">
        <f t="shared" si="55"/>
        <v>0.0024160844539329335</v>
      </c>
      <c r="H126" s="6"/>
      <c r="I126" s="87">
        <f>I125+'Fig. and Boost &amp; De-Orbit'!$B$10</f>
        <v>1320</v>
      </c>
      <c r="J126" s="139">
        <f>'Density &amp; Scale Height'!V118</f>
        <v>8.169955564530278E-16</v>
      </c>
      <c r="K126" s="140">
        <f t="shared" si="56"/>
        <v>1.86718307849266</v>
      </c>
      <c r="L126" s="82">
        <f t="shared" si="37"/>
        <v>4691.559226785504</v>
      </c>
      <c r="M126" s="105">
        <f t="shared" si="57"/>
        <v>7195.75019107104</v>
      </c>
      <c r="N126" s="141">
        <f t="shared" si="58"/>
        <v>1.4217762596089655E-06</v>
      </c>
      <c r="O126" s="142">
        <f t="shared" si="59"/>
        <v>0.006670347529193024</v>
      </c>
      <c r="Q126" s="87">
        <f>Q125+'Fig. and Boost &amp; De-Orbit'!$B$10</f>
        <v>1320</v>
      </c>
      <c r="R126" s="79">
        <f>'Density &amp; Scale Height'!F118</f>
        <v>2.9592614991040094E-16</v>
      </c>
      <c r="S126" s="100">
        <f t="shared" si="40"/>
        <v>1.86718307849266</v>
      </c>
      <c r="T126" s="82">
        <f t="shared" si="41"/>
        <v>18766.236907142014</v>
      </c>
      <c r="U126" s="105">
        <f t="shared" si="42"/>
        <v>7195.75019107104</v>
      </c>
      <c r="V126" s="84">
        <f t="shared" si="29"/>
        <v>5.149853891087617E-07</v>
      </c>
      <c r="W126" s="96">
        <f t="shared" si="43"/>
        <v>0.009664337815731734</v>
      </c>
      <c r="Y126" s="87">
        <f>Y125+'Fig. and Boost &amp; De-Orbit'!$B$10</f>
        <v>1320</v>
      </c>
      <c r="Z126" s="79">
        <f>'Density &amp; Scale Height'!V118</f>
        <v>8.169955564530278E-16</v>
      </c>
      <c r="AA126" s="100">
        <f t="shared" si="44"/>
        <v>1.86718307849266</v>
      </c>
      <c r="AB126" s="82">
        <f t="shared" si="45"/>
        <v>18766.236907142014</v>
      </c>
      <c r="AC126" s="105">
        <f t="shared" si="46"/>
        <v>7195.75019107104</v>
      </c>
      <c r="AD126" s="84">
        <f t="shared" si="30"/>
        <v>1.4217762596089655E-06</v>
      </c>
      <c r="AE126" s="96">
        <f t="shared" si="47"/>
        <v>0.026681390116772095</v>
      </c>
      <c r="AG126" s="87">
        <f>AG125+'Fig. and Boost &amp; De-Orbit'!$B$10</f>
        <v>1320</v>
      </c>
      <c r="AH126" s="79">
        <f>'Density &amp; Scale Height'!N118</f>
        <v>4.816310187263934E-16</v>
      </c>
      <c r="AI126" s="100">
        <f t="shared" si="48"/>
        <v>1.86718307849266</v>
      </c>
      <c r="AJ126" s="82">
        <f t="shared" si="49"/>
        <v>60990.26994821155</v>
      </c>
      <c r="AK126" s="105">
        <f t="shared" si="50"/>
        <v>7195.75019107104</v>
      </c>
      <c r="AL126" s="84">
        <f t="shared" si="31"/>
        <v>8.38158228533569E-07</v>
      </c>
      <c r="AM126" s="96">
        <f t="shared" si="51"/>
        <v>0.05111949661757716</v>
      </c>
    </row>
    <row r="127" spans="1:39" ht="12.75">
      <c r="A127" s="87">
        <f>A126+'Fig. and Boost &amp; De-Orbit'!$B$10</f>
        <v>1330</v>
      </c>
      <c r="B127" s="79">
        <f>'Density &amp; Scale Height'!F119</f>
        <v>2.832386250747527E-16</v>
      </c>
      <c r="C127" s="100">
        <f t="shared" si="52"/>
        <v>1.8708225098628886</v>
      </c>
      <c r="D127" s="82">
        <f t="shared" si="33"/>
        <v>4682.432434834246</v>
      </c>
      <c r="E127" s="105">
        <f t="shared" si="53"/>
        <v>7191.08104345724</v>
      </c>
      <c r="F127" s="84">
        <f t="shared" si="54"/>
        <v>4.932259703710405E-07</v>
      </c>
      <c r="G127" s="96">
        <f t="shared" si="55"/>
        <v>0.002309497281367955</v>
      </c>
      <c r="H127" s="6"/>
      <c r="I127" s="87">
        <f>I126+'Fig. and Boost &amp; De-Orbit'!$B$10</f>
        <v>1330</v>
      </c>
      <c r="J127" s="139">
        <f>'Density &amp; Scale Height'!V119</f>
        <v>7.55697218265477E-16</v>
      </c>
      <c r="K127" s="140">
        <f t="shared" si="56"/>
        <v>1.8708225098628886</v>
      </c>
      <c r="L127" s="82">
        <f t="shared" si="37"/>
        <v>4682.432434834246</v>
      </c>
      <c r="M127" s="105">
        <f t="shared" si="57"/>
        <v>7191.08104345724</v>
      </c>
      <c r="N127" s="141">
        <f t="shared" si="58"/>
        <v>1.3159557376304685E-06</v>
      </c>
      <c r="O127" s="142">
        <f t="shared" si="59"/>
        <v>0.006161873828687131</v>
      </c>
      <c r="Q127" s="87">
        <f>Q126+'Fig. and Boost &amp; De-Orbit'!$B$10</f>
        <v>1330</v>
      </c>
      <c r="R127" s="79">
        <f>'Density &amp; Scale Height'!F119</f>
        <v>2.832386250747527E-16</v>
      </c>
      <c r="S127" s="100">
        <f t="shared" si="40"/>
        <v>1.8708225098628886</v>
      </c>
      <c r="T127" s="82">
        <f t="shared" si="41"/>
        <v>18729.729739336984</v>
      </c>
      <c r="U127" s="105">
        <f t="shared" si="42"/>
        <v>7191.08104345724</v>
      </c>
      <c r="V127" s="84">
        <f t="shared" si="29"/>
        <v>4.932259703710405E-07</v>
      </c>
      <c r="W127" s="96">
        <f t="shared" si="43"/>
        <v>0.00923798912547182</v>
      </c>
      <c r="Y127" s="87">
        <f>Y126+'Fig. and Boost &amp; De-Orbit'!$B$10</f>
        <v>1330</v>
      </c>
      <c r="Z127" s="79">
        <f>'Density &amp; Scale Height'!V119</f>
        <v>7.55697218265477E-16</v>
      </c>
      <c r="AA127" s="100">
        <f t="shared" si="44"/>
        <v>1.8708225098628886</v>
      </c>
      <c r="AB127" s="82">
        <f t="shared" si="45"/>
        <v>18729.729739336984</v>
      </c>
      <c r="AC127" s="105">
        <f t="shared" si="46"/>
        <v>7191.08104345724</v>
      </c>
      <c r="AD127" s="84">
        <f t="shared" si="30"/>
        <v>1.3159557376304685E-06</v>
      </c>
      <c r="AE127" s="96">
        <f t="shared" si="47"/>
        <v>0.024647495314748524</v>
      </c>
      <c r="AG127" s="87">
        <f>AG126+'Fig. and Boost &amp; De-Orbit'!$B$10</f>
        <v>1330</v>
      </c>
      <c r="AH127" s="79">
        <f>'Density &amp; Scale Height'!N119</f>
        <v>4.555445277340686E-16</v>
      </c>
      <c r="AI127" s="100">
        <f t="shared" si="48"/>
        <v>1.8708225098628886</v>
      </c>
      <c r="AJ127" s="82">
        <f t="shared" si="49"/>
        <v>60871.62165284519</v>
      </c>
      <c r="AK127" s="105">
        <f t="shared" si="50"/>
        <v>7191.08104345724</v>
      </c>
      <c r="AL127" s="84">
        <f t="shared" si="31"/>
        <v>7.93275958318022E-07</v>
      </c>
      <c r="AM127" s="96">
        <f t="shared" si="51"/>
        <v>0.04828799400103283</v>
      </c>
    </row>
    <row r="128" spans="1:39" ht="12.75">
      <c r="A128" s="87">
        <f>A127+'Fig. and Boost &amp; De-Orbit'!$B$10</f>
        <v>1340</v>
      </c>
      <c r="B128" s="79">
        <f>'Density &amp; Scale Height'!F120</f>
        <v>2.710950646251667E-16</v>
      </c>
      <c r="C128" s="100">
        <f t="shared" si="52"/>
        <v>1.8744643027719476</v>
      </c>
      <c r="D128" s="82">
        <f t="shared" si="33"/>
        <v>4673.335196112169</v>
      </c>
      <c r="E128" s="105">
        <f t="shared" si="53"/>
        <v>7186.420973153596</v>
      </c>
      <c r="F128" s="84">
        <f t="shared" si="54"/>
        <v>4.7238554388515567E-07</v>
      </c>
      <c r="G128" s="96">
        <f t="shared" si="55"/>
        <v>0.0022076159883730874</v>
      </c>
      <c r="H128" s="6"/>
      <c r="I128" s="87">
        <f>I127+'Fig. and Boost &amp; De-Orbit'!$B$10</f>
        <v>1340</v>
      </c>
      <c r="J128" s="139">
        <f>'Density &amp; Scale Height'!V120</f>
        <v>6.989980314868622E-16</v>
      </c>
      <c r="K128" s="140">
        <f t="shared" si="56"/>
        <v>1.8744643027719476</v>
      </c>
      <c r="L128" s="82">
        <f t="shared" si="37"/>
        <v>4673.335196112169</v>
      </c>
      <c r="M128" s="105">
        <f t="shared" si="57"/>
        <v>7186.420973153596</v>
      </c>
      <c r="N128" s="141">
        <f t="shared" si="58"/>
        <v>1.218010242034931E-06</v>
      </c>
      <c r="O128" s="142">
        <f t="shared" si="59"/>
        <v>0.005692170133326944</v>
      </c>
      <c r="Q128" s="87">
        <f>Q127+'Fig. and Boost &amp; De-Orbit'!$B$10</f>
        <v>1340</v>
      </c>
      <c r="R128" s="79">
        <f>'Density &amp; Scale Height'!F120</f>
        <v>2.710950646251667E-16</v>
      </c>
      <c r="S128" s="100">
        <f t="shared" si="40"/>
        <v>1.8744643027719476</v>
      </c>
      <c r="T128" s="82">
        <f t="shared" si="41"/>
        <v>18693.340784448676</v>
      </c>
      <c r="U128" s="105">
        <f t="shared" si="42"/>
        <v>7186.420973153596</v>
      </c>
      <c r="V128" s="84">
        <f t="shared" si="29"/>
        <v>4.7238554388515567E-07</v>
      </c>
      <c r="W128" s="96">
        <f t="shared" si="43"/>
        <v>0.00883046395349235</v>
      </c>
      <c r="Y128" s="87">
        <f>Y127+'Fig. and Boost &amp; De-Orbit'!$B$10</f>
        <v>1340</v>
      </c>
      <c r="Z128" s="79">
        <f>'Density &amp; Scale Height'!V120</f>
        <v>6.989980314868622E-16</v>
      </c>
      <c r="AA128" s="100">
        <f t="shared" si="44"/>
        <v>1.8744643027719476</v>
      </c>
      <c r="AB128" s="82">
        <f t="shared" si="45"/>
        <v>18693.340784448676</v>
      </c>
      <c r="AC128" s="105">
        <f t="shared" si="46"/>
        <v>7186.420973153596</v>
      </c>
      <c r="AD128" s="84">
        <f t="shared" si="30"/>
        <v>1.218010242034931E-06</v>
      </c>
      <c r="AE128" s="96">
        <f t="shared" si="47"/>
        <v>0.022768680533307776</v>
      </c>
      <c r="AG128" s="87">
        <f>AG127+'Fig. and Boost &amp; De-Orbit'!$B$10</f>
        <v>1340</v>
      </c>
      <c r="AH128" s="79">
        <f>'Density &amp; Scale Height'!N120</f>
        <v>4.308709544854779E-16</v>
      </c>
      <c r="AI128" s="100">
        <f t="shared" si="48"/>
        <v>1.8744643027719476</v>
      </c>
      <c r="AJ128" s="82">
        <f t="shared" si="49"/>
        <v>60753.3575494582</v>
      </c>
      <c r="AK128" s="105">
        <f t="shared" si="50"/>
        <v>7186.420973153596</v>
      </c>
      <c r="AL128" s="84">
        <f t="shared" si="31"/>
        <v>7.50796442791617E-07</v>
      </c>
      <c r="AM128" s="96">
        <f t="shared" si="51"/>
        <v>0.04561340473578044</v>
      </c>
    </row>
    <row r="129" spans="1:39" ht="12.75">
      <c r="A129" s="87">
        <f>A128+'Fig. and Boost &amp; De-Orbit'!$B$10</f>
        <v>1350</v>
      </c>
      <c r="B129" s="79">
        <f>'Density &amp; Scale Height'!F121</f>
        <v>2.5947214665629217E-16</v>
      </c>
      <c r="C129" s="100">
        <f t="shared" si="52"/>
        <v>1.878108455689477</v>
      </c>
      <c r="D129" s="82">
        <f t="shared" si="33"/>
        <v>4664.267376818819</v>
      </c>
      <c r="E129" s="105">
        <f t="shared" si="53"/>
        <v>7181.769950786114</v>
      </c>
      <c r="F129" s="84">
        <f t="shared" si="54"/>
        <v>4.52425314513567E-07</v>
      </c>
      <c r="G129" s="96">
        <f t="shared" si="55"/>
        <v>0.0021102326349326244</v>
      </c>
      <c r="H129" s="6"/>
      <c r="I129" s="87">
        <f>I128+'Fig. and Boost &amp; De-Orbit'!$B$10</f>
        <v>1350</v>
      </c>
      <c r="J129" s="139">
        <f>'Density &amp; Scale Height'!V121</f>
        <v>6.465529265066844E-16</v>
      </c>
      <c r="K129" s="140">
        <f t="shared" si="56"/>
        <v>1.878108455689477</v>
      </c>
      <c r="L129" s="82">
        <f t="shared" si="37"/>
        <v>4664.267376818819</v>
      </c>
      <c r="M129" s="105">
        <f t="shared" si="57"/>
        <v>7181.769950786114</v>
      </c>
      <c r="N129" s="141">
        <f t="shared" si="58"/>
        <v>1.1273538023020798E-06</v>
      </c>
      <c r="O129" s="142">
        <f t="shared" si="59"/>
        <v>0.005258279562210243</v>
      </c>
      <c r="Q129" s="87">
        <f>Q128+'Fig. and Boost &amp; De-Orbit'!$B$10</f>
        <v>1350</v>
      </c>
      <c r="R129" s="79">
        <f>'Density &amp; Scale Height'!F121</f>
        <v>2.5947214665629217E-16</v>
      </c>
      <c r="S129" s="100">
        <f t="shared" si="40"/>
        <v>1.878108455689477</v>
      </c>
      <c r="T129" s="82">
        <f t="shared" si="41"/>
        <v>18657.069507275275</v>
      </c>
      <c r="U129" s="105">
        <f t="shared" si="42"/>
        <v>7181.769950786114</v>
      </c>
      <c r="V129" s="84">
        <f t="shared" si="29"/>
        <v>4.52425314513567E-07</v>
      </c>
      <c r="W129" s="96">
        <f t="shared" si="43"/>
        <v>0.008440930539730497</v>
      </c>
      <c r="Y129" s="87">
        <f>Y128+'Fig. and Boost &amp; De-Orbit'!$B$10</f>
        <v>1350</v>
      </c>
      <c r="Z129" s="79">
        <f>'Density &amp; Scale Height'!V121</f>
        <v>6.465529265066844E-16</v>
      </c>
      <c r="AA129" s="100">
        <f t="shared" si="44"/>
        <v>1.878108455689477</v>
      </c>
      <c r="AB129" s="82">
        <f t="shared" si="45"/>
        <v>18657.069507275275</v>
      </c>
      <c r="AC129" s="105">
        <f t="shared" si="46"/>
        <v>7181.769950786114</v>
      </c>
      <c r="AD129" s="84">
        <f t="shared" si="30"/>
        <v>1.1273538023020798E-06</v>
      </c>
      <c r="AE129" s="96">
        <f t="shared" si="47"/>
        <v>0.021033118248840972</v>
      </c>
      <c r="AG129" s="87">
        <f>AG128+'Fig. and Boost &amp; De-Orbit'!$B$10</f>
        <v>1350</v>
      </c>
      <c r="AH129" s="79">
        <f>'Density &amp; Scale Height'!N121</f>
        <v>4.0753377138052842E-16</v>
      </c>
      <c r="AI129" s="100">
        <f t="shared" si="48"/>
        <v>1.878108455689477</v>
      </c>
      <c r="AJ129" s="82">
        <f t="shared" si="49"/>
        <v>60635.47589864465</v>
      </c>
      <c r="AK129" s="105">
        <f t="shared" si="50"/>
        <v>7181.769950786114</v>
      </c>
      <c r="AL129" s="84">
        <f t="shared" si="31"/>
        <v>7.105910868189309E-07</v>
      </c>
      <c r="AM129" s="96">
        <f t="shared" si="51"/>
        <v>0.04308702871860099</v>
      </c>
    </row>
    <row r="130" spans="1:39" ht="12.75">
      <c r="A130" s="87">
        <f>A129+'Fig. and Boost &amp; De-Orbit'!$B$10</f>
        <v>1360</v>
      </c>
      <c r="B130" s="79">
        <f>'Density &amp; Scale Height'!F122</f>
        <v>2.4834754916513626E-16</v>
      </c>
      <c r="C130" s="100">
        <f t="shared" si="52"/>
        <v>1.8817549670880884</v>
      </c>
      <c r="D130" s="82">
        <f t="shared" si="33"/>
        <v>4655.228843931585</v>
      </c>
      <c r="E130" s="105">
        <f t="shared" si="53"/>
        <v>7177.127947113701</v>
      </c>
      <c r="F130" s="84">
        <f t="shared" si="54"/>
        <v>4.333081240532438E-07</v>
      </c>
      <c r="G130" s="96">
        <f t="shared" si="55"/>
        <v>0.002017148477402546</v>
      </c>
      <c r="H130" s="6"/>
      <c r="I130" s="87">
        <f>I129+'Fig. and Boost &amp; De-Orbit'!$B$10</f>
        <v>1360</v>
      </c>
      <c r="J130" s="139">
        <f>'Density &amp; Scale Height'!V122</f>
        <v>5.98042723933219E-16</v>
      </c>
      <c r="K130" s="140">
        <f t="shared" si="56"/>
        <v>1.8817549670880884</v>
      </c>
      <c r="L130" s="82">
        <f t="shared" si="37"/>
        <v>4655.228843931585</v>
      </c>
      <c r="M130" s="105">
        <f t="shared" si="57"/>
        <v>7177.127947113701</v>
      </c>
      <c r="N130" s="141">
        <f t="shared" si="58"/>
        <v>1.0434440431658324E-06</v>
      </c>
      <c r="O130" s="142">
        <f t="shared" si="59"/>
        <v>0.004857470806774177</v>
      </c>
      <c r="Q130" s="87">
        <f>Q129+'Fig. and Boost &amp; De-Orbit'!$B$10</f>
        <v>1360</v>
      </c>
      <c r="R130" s="79">
        <f>'Density &amp; Scale Height'!F122</f>
        <v>2.4834754916513626E-16</v>
      </c>
      <c r="S130" s="100">
        <f t="shared" si="40"/>
        <v>1.8817549670880884</v>
      </c>
      <c r="T130" s="82">
        <f t="shared" si="41"/>
        <v>18620.91537572634</v>
      </c>
      <c r="U130" s="105">
        <f t="shared" si="42"/>
        <v>7177.127947113701</v>
      </c>
      <c r="V130" s="84">
        <f t="shared" si="29"/>
        <v>4.333081240532438E-07</v>
      </c>
      <c r="W130" s="96">
        <f t="shared" si="43"/>
        <v>0.008068593909610185</v>
      </c>
      <c r="Y130" s="87">
        <f>Y129+'Fig. and Boost &amp; De-Orbit'!$B$10</f>
        <v>1360</v>
      </c>
      <c r="Z130" s="79">
        <f>'Density &amp; Scale Height'!V122</f>
        <v>5.98042723933219E-16</v>
      </c>
      <c r="AA130" s="100">
        <f t="shared" si="44"/>
        <v>1.8817549670880884</v>
      </c>
      <c r="AB130" s="82">
        <f t="shared" si="45"/>
        <v>18620.91537572634</v>
      </c>
      <c r="AC130" s="105">
        <f t="shared" si="46"/>
        <v>7177.127947113701</v>
      </c>
      <c r="AD130" s="84">
        <f t="shared" si="30"/>
        <v>1.0434440431658324E-06</v>
      </c>
      <c r="AE130" s="96">
        <f t="shared" si="47"/>
        <v>0.019429883227096708</v>
      </c>
      <c r="AG130" s="87">
        <f>AG129+'Fig. and Boost &amp; De-Orbit'!$B$10</f>
        <v>1360</v>
      </c>
      <c r="AH130" s="79">
        <f>'Density &amp; Scale Height'!N122</f>
        <v>3.8546059576924795E-16</v>
      </c>
      <c r="AI130" s="100">
        <f t="shared" si="48"/>
        <v>1.8817549670880884</v>
      </c>
      <c r="AJ130" s="82">
        <f t="shared" si="49"/>
        <v>60517.974971110605</v>
      </c>
      <c r="AK130" s="105">
        <f t="shared" si="50"/>
        <v>7177.127947113701</v>
      </c>
      <c r="AL130" s="84">
        <f t="shared" si="31"/>
        <v>6.725381756763709E-07</v>
      </c>
      <c r="AM130" s="96">
        <f t="shared" si="51"/>
        <v>0.040700648482699</v>
      </c>
    </row>
    <row r="131" spans="1:39" ht="12.75">
      <c r="A131" s="87">
        <f>A130+'Fig. and Boost &amp; De-Orbit'!$B$10</f>
        <v>1370</v>
      </c>
      <c r="B131" s="79">
        <f>'Density &amp; Scale Height'!F123</f>
        <v>2.376999071812864E-16</v>
      </c>
      <c r="C131" s="100">
        <f t="shared" si="52"/>
        <v>1.8854038354433549</v>
      </c>
      <c r="D131" s="82">
        <f t="shared" si="33"/>
        <v>4646.219465200184</v>
      </c>
      <c r="E131" s="105">
        <f t="shared" si="53"/>
        <v>7172.4949330273985</v>
      </c>
      <c r="F131" s="84">
        <f t="shared" si="54"/>
        <v>4.149983822020748E-07</v>
      </c>
      <c r="G131" s="96">
        <f t="shared" si="55"/>
        <v>0.0019281735614138653</v>
      </c>
      <c r="H131" s="6"/>
      <c r="I131" s="87">
        <f>I130+'Fig. and Boost &amp; De-Orbit'!$B$10</f>
        <v>1370</v>
      </c>
      <c r="J131" s="139">
        <f>'Density &amp; Scale Height'!V123</f>
        <v>5.531721920769378E-16</v>
      </c>
      <c r="K131" s="140">
        <f t="shared" si="56"/>
        <v>1.8854038354433549</v>
      </c>
      <c r="L131" s="82">
        <f t="shared" si="37"/>
        <v>4646.219465200184</v>
      </c>
      <c r="M131" s="105">
        <f t="shared" si="57"/>
        <v>7172.4949330273985</v>
      </c>
      <c r="N131" s="141">
        <f t="shared" si="58"/>
        <v>9.657789416637088E-07</v>
      </c>
      <c r="O131" s="142">
        <f t="shared" si="59"/>
        <v>0.004487220917838357</v>
      </c>
      <c r="Q131" s="87">
        <f>Q130+'Fig. and Boost &amp; De-Orbit'!$B$10</f>
        <v>1370</v>
      </c>
      <c r="R131" s="79">
        <f>'Density &amp; Scale Height'!F123</f>
        <v>2.376999071812864E-16</v>
      </c>
      <c r="S131" s="100">
        <f t="shared" si="40"/>
        <v>1.8854038354433549</v>
      </c>
      <c r="T131" s="82">
        <f t="shared" si="41"/>
        <v>18584.877860800734</v>
      </c>
      <c r="U131" s="105">
        <f t="shared" si="42"/>
        <v>7172.4949330273985</v>
      </c>
      <c r="V131" s="84">
        <f t="shared" si="29"/>
        <v>4.149983822020748E-07</v>
      </c>
      <c r="W131" s="96">
        <f t="shared" si="43"/>
        <v>0.007712694245655461</v>
      </c>
      <c r="Y131" s="87">
        <f>Y130+'Fig. and Boost &amp; De-Orbit'!$B$10</f>
        <v>1370</v>
      </c>
      <c r="Z131" s="79">
        <f>'Density &amp; Scale Height'!V123</f>
        <v>5.531721920769378E-16</v>
      </c>
      <c r="AA131" s="100">
        <f t="shared" si="44"/>
        <v>1.8854038354433549</v>
      </c>
      <c r="AB131" s="82">
        <f t="shared" si="45"/>
        <v>18584.877860800734</v>
      </c>
      <c r="AC131" s="105">
        <f t="shared" si="46"/>
        <v>7172.4949330273985</v>
      </c>
      <c r="AD131" s="84">
        <f t="shared" si="30"/>
        <v>9.657789416637088E-07</v>
      </c>
      <c r="AE131" s="96">
        <f t="shared" si="47"/>
        <v>0.017948883671353427</v>
      </c>
      <c r="AG131" s="87">
        <f>AG130+'Fig. and Boost &amp; De-Orbit'!$B$10</f>
        <v>1370</v>
      </c>
      <c r="AH131" s="79">
        <f>'Density &amp; Scale Height'!N123</f>
        <v>3.645829654496274E-16</v>
      </c>
      <c r="AI131" s="100">
        <f t="shared" si="48"/>
        <v>1.8854038354433549</v>
      </c>
      <c r="AJ131" s="82">
        <f t="shared" si="49"/>
        <v>60400.853047602395</v>
      </c>
      <c r="AK131" s="105">
        <f t="shared" si="50"/>
        <v>7172.4949330273985</v>
      </c>
      <c r="AL131" s="84">
        <f t="shared" si="31"/>
        <v>6.365225070308397E-07</v>
      </c>
      <c r="AM131" s="96">
        <f t="shared" si="51"/>
        <v>0.03844650240866121</v>
      </c>
    </row>
    <row r="132" spans="1:39" ht="12.75">
      <c r="A132" s="87">
        <f>A131+'Fig. and Boost &amp; De-Orbit'!$B$10</f>
        <v>1380</v>
      </c>
      <c r="B132" s="79">
        <f>'Density &amp; Scale Height'!F124</f>
        <v>2.2750877173514053E-16</v>
      </c>
      <c r="C132" s="100">
        <f t="shared" si="52"/>
        <v>1.8890550592338016</v>
      </c>
      <c r="D132" s="82">
        <f t="shared" si="33"/>
        <v>4637.239109141184</v>
      </c>
      <c r="E132" s="105">
        <f t="shared" si="53"/>
        <v>7167.870879549609</v>
      </c>
      <c r="F132" s="84">
        <f t="shared" si="54"/>
        <v>3.974620004350065E-07</v>
      </c>
      <c r="G132" s="96">
        <f t="shared" si="55"/>
        <v>0.0018431263328147023</v>
      </c>
      <c r="H132" s="6"/>
      <c r="I132" s="87">
        <f>I131+'Fig. and Boost &amp; De-Orbit'!$B$10</f>
        <v>1380</v>
      </c>
      <c r="J132" s="139">
        <f>'Density &amp; Scale Height'!V124</f>
        <v>5.116682501790231E-16</v>
      </c>
      <c r="K132" s="140">
        <f t="shared" si="56"/>
        <v>1.8890550592338016</v>
      </c>
      <c r="L132" s="82">
        <f t="shared" si="37"/>
        <v>4637.239109141184</v>
      </c>
      <c r="M132" s="105">
        <f t="shared" si="57"/>
        <v>7167.870879549609</v>
      </c>
      <c r="N132" s="141">
        <f t="shared" si="58"/>
        <v>8.938938253861709E-07</v>
      </c>
      <c r="O132" s="142">
        <f t="shared" si="59"/>
        <v>0.0041451994065005715</v>
      </c>
      <c r="Q132" s="87">
        <f>Q131+'Fig. and Boost &amp; De-Orbit'!$B$10</f>
        <v>1380</v>
      </c>
      <c r="R132" s="79">
        <f>'Density &amp; Scale Height'!F124</f>
        <v>2.2750877173514053E-16</v>
      </c>
      <c r="S132" s="100">
        <f t="shared" si="40"/>
        <v>1.8890550592338016</v>
      </c>
      <c r="T132" s="82">
        <f t="shared" si="41"/>
        <v>18548.956436564735</v>
      </c>
      <c r="U132" s="105">
        <f t="shared" si="42"/>
        <v>7167.870879549609</v>
      </c>
      <c r="V132" s="84">
        <f t="shared" si="29"/>
        <v>3.974620004350065E-07</v>
      </c>
      <c r="W132" s="96">
        <f t="shared" si="43"/>
        <v>0.007372505331258809</v>
      </c>
      <c r="Y132" s="87">
        <f>Y131+'Fig. and Boost &amp; De-Orbit'!$B$10</f>
        <v>1380</v>
      </c>
      <c r="Z132" s="79">
        <f>'Density &amp; Scale Height'!V124</f>
        <v>5.116682501790231E-16</v>
      </c>
      <c r="AA132" s="100">
        <f t="shared" si="44"/>
        <v>1.8890550592338016</v>
      </c>
      <c r="AB132" s="82">
        <f t="shared" si="45"/>
        <v>18548.956436564735</v>
      </c>
      <c r="AC132" s="105">
        <f t="shared" si="46"/>
        <v>7167.870879549609</v>
      </c>
      <c r="AD132" s="84">
        <f t="shared" si="30"/>
        <v>8.938938253861709E-07</v>
      </c>
      <c r="AE132" s="96">
        <f t="shared" si="47"/>
        <v>0.016580797626002286</v>
      </c>
      <c r="AG132" s="87">
        <f>AG131+'Fig. and Boost &amp; De-Orbit'!$B$10</f>
        <v>1380</v>
      </c>
      <c r="AH132" s="79">
        <f>'Density &amp; Scale Height'!N124</f>
        <v>3.4483612632513E-16</v>
      </c>
      <c r="AI132" s="100">
        <f t="shared" si="48"/>
        <v>1.8890550592338016</v>
      </c>
      <c r="AJ132" s="82">
        <f t="shared" si="49"/>
        <v>60284.108418835385</v>
      </c>
      <c r="AK132" s="105">
        <f t="shared" si="50"/>
        <v>7167.870879549609</v>
      </c>
      <c r="AL132" s="84">
        <f t="shared" si="31"/>
        <v>6.024350425969746E-07</v>
      </c>
      <c r="AM132" s="96">
        <f t="shared" si="51"/>
        <v>0.03631725942322173</v>
      </c>
    </row>
    <row r="133" spans="1:39" ht="12.75">
      <c r="A133" s="87">
        <f>A132+'Fig. and Boost &amp; De-Orbit'!$B$10</f>
        <v>1390</v>
      </c>
      <c r="B133" s="79">
        <f>'Density &amp; Scale Height'!F125</f>
        <v>2.177545705853204E-16</v>
      </c>
      <c r="C133" s="100">
        <f t="shared" si="52"/>
        <v>1.8927086369408974</v>
      </c>
      <c r="D133" s="82">
        <f t="shared" si="33"/>
        <v>4628.287645032575</v>
      </c>
      <c r="E133" s="105">
        <f t="shared" si="53"/>
        <v>7163.255757833339</v>
      </c>
      <c r="F133" s="84">
        <f t="shared" si="54"/>
        <v>3.8066632866730214E-07</v>
      </c>
      <c r="G133" s="96">
        <f t="shared" si="55"/>
        <v>0.0017618332658507839</v>
      </c>
      <c r="H133" s="6"/>
      <c r="I133" s="87">
        <f>I132+'Fig. and Boost &amp; De-Orbit'!$B$10</f>
        <v>1390</v>
      </c>
      <c r="J133" s="139">
        <f>'Density &amp; Scale Height'!V125</f>
        <v>4.732783064497366E-16</v>
      </c>
      <c r="K133" s="140">
        <f t="shared" si="56"/>
        <v>1.8927086369408974</v>
      </c>
      <c r="L133" s="82">
        <f t="shared" si="37"/>
        <v>4628.287645032575</v>
      </c>
      <c r="M133" s="105">
        <f t="shared" si="57"/>
        <v>7163.255757833339</v>
      </c>
      <c r="N133" s="141">
        <f t="shared" si="58"/>
        <v>8.273585939887724E-07</v>
      </c>
      <c r="O133" s="142">
        <f t="shared" si="59"/>
        <v>0.0038292535585697576</v>
      </c>
      <c r="Q133" s="87">
        <f>Q132+'Fig. and Boost &amp; De-Orbit'!$B$10</f>
        <v>1390</v>
      </c>
      <c r="R133" s="79">
        <f>'Density &amp; Scale Height'!F125</f>
        <v>2.177545705853204E-16</v>
      </c>
      <c r="S133" s="100">
        <f t="shared" si="40"/>
        <v>1.8927086369408974</v>
      </c>
      <c r="T133" s="82">
        <f t="shared" si="41"/>
        <v>18513.1505801303</v>
      </c>
      <c r="U133" s="105">
        <f t="shared" si="42"/>
        <v>7163.255757833339</v>
      </c>
      <c r="V133" s="84">
        <f t="shared" si="29"/>
        <v>3.8066632866730214E-07</v>
      </c>
      <c r="W133" s="96">
        <f t="shared" si="43"/>
        <v>0.007047333063403135</v>
      </c>
      <c r="Y133" s="87">
        <f>Y132+'Fig. and Boost &amp; De-Orbit'!$B$10</f>
        <v>1390</v>
      </c>
      <c r="Z133" s="79">
        <f>'Density &amp; Scale Height'!V125</f>
        <v>4.732783064497366E-16</v>
      </c>
      <c r="AA133" s="100">
        <f t="shared" si="44"/>
        <v>1.8927086369408974</v>
      </c>
      <c r="AB133" s="82">
        <f t="shared" si="45"/>
        <v>18513.1505801303</v>
      </c>
      <c r="AC133" s="105">
        <f t="shared" si="46"/>
        <v>7163.255757833339</v>
      </c>
      <c r="AD133" s="84">
        <f t="shared" si="30"/>
        <v>8.273585939887724E-07</v>
      </c>
      <c r="AE133" s="96">
        <f t="shared" si="47"/>
        <v>0.01531701423427903</v>
      </c>
      <c r="AG133" s="87">
        <f>AG132+'Fig. and Boost &amp; De-Orbit'!$B$10</f>
        <v>1390</v>
      </c>
      <c r="AH133" s="79">
        <f>'Density &amp; Scale Height'!N125</f>
        <v>3.261588315632658E-16</v>
      </c>
      <c r="AI133" s="100">
        <f t="shared" si="48"/>
        <v>1.8927086369408974</v>
      </c>
      <c r="AJ133" s="82">
        <f t="shared" si="49"/>
        <v>60167.73938542347</v>
      </c>
      <c r="AK133" s="105">
        <f t="shared" si="50"/>
        <v>7163.255757833339</v>
      </c>
      <c r="AL133" s="84">
        <f t="shared" si="31"/>
        <v>5.701725784210717E-07</v>
      </c>
      <c r="AM133" s="96">
        <f t="shared" si="51"/>
        <v>0.03430599510315397</v>
      </c>
    </row>
    <row r="134" spans="1:39" ht="12.75">
      <c r="A134" s="87">
        <f>A133+'Fig. and Boost &amp; De-Orbit'!$B$10</f>
        <v>1400</v>
      </c>
      <c r="B134" s="79">
        <f>'Density &amp; Scale Height'!F126</f>
        <v>2.0841857062987997E-16</v>
      </c>
      <c r="C134" s="100">
        <f t="shared" si="52"/>
        <v>1.8963645670490428</v>
      </c>
      <c r="D134" s="82">
        <f t="shared" si="33"/>
        <v>4619.364942908393</v>
      </c>
      <c r="E134" s="105">
        <f t="shared" si="53"/>
        <v>7158.649539161443</v>
      </c>
      <c r="F134" s="84">
        <f t="shared" si="54"/>
        <v>3.6458009458757476E-07</v>
      </c>
      <c r="G134" s="96">
        <f t="shared" si="55"/>
        <v>0.0016841285078200686</v>
      </c>
      <c r="H134" s="6"/>
      <c r="I134" s="87">
        <f>I133+'Fig. and Boost &amp; De-Orbit'!$B$10</f>
        <v>1400</v>
      </c>
      <c r="J134" s="139">
        <f>'Density &amp; Scale Height'!V126</f>
        <v>4.377687208021215E-16</v>
      </c>
      <c r="K134" s="140">
        <f t="shared" si="56"/>
        <v>1.8963645670490428</v>
      </c>
      <c r="L134" s="82">
        <f t="shared" si="37"/>
        <v>4619.364942908393</v>
      </c>
      <c r="M134" s="105">
        <f t="shared" si="57"/>
        <v>7158.649539161443</v>
      </c>
      <c r="N134" s="141">
        <f t="shared" si="58"/>
        <v>7.657751473641368E-07</v>
      </c>
      <c r="O134" s="142">
        <f t="shared" si="59"/>
        <v>0.0035373948698844016</v>
      </c>
      <c r="Q134" s="87">
        <f>Q133+'Fig. and Boost &amp; De-Orbit'!$B$10</f>
        <v>1400</v>
      </c>
      <c r="R134" s="79">
        <f>'Density &amp; Scale Height'!F126</f>
        <v>2.0841857062987997E-16</v>
      </c>
      <c r="S134" s="100">
        <f t="shared" si="40"/>
        <v>1.8963645670490428</v>
      </c>
      <c r="T134" s="82">
        <f t="shared" si="41"/>
        <v>18477.45977163357</v>
      </c>
      <c r="U134" s="105">
        <f t="shared" si="42"/>
        <v>7158.649539161443</v>
      </c>
      <c r="V134" s="84">
        <f t="shared" si="29"/>
        <v>3.6458009458757476E-07</v>
      </c>
      <c r="W134" s="96">
        <f t="shared" si="43"/>
        <v>0.006736514031280274</v>
      </c>
      <c r="Y134" s="87">
        <f>Y133+'Fig. and Boost &amp; De-Orbit'!$B$10</f>
        <v>1400</v>
      </c>
      <c r="Z134" s="79">
        <f>'Density &amp; Scale Height'!V126</f>
        <v>4.377687208021215E-16</v>
      </c>
      <c r="AA134" s="100">
        <f t="shared" si="44"/>
        <v>1.8963645670490428</v>
      </c>
      <c r="AB134" s="82">
        <f t="shared" si="45"/>
        <v>18477.45977163357</v>
      </c>
      <c r="AC134" s="105">
        <f t="shared" si="46"/>
        <v>7158.649539161443</v>
      </c>
      <c r="AD134" s="84">
        <f t="shared" si="30"/>
        <v>7.657751473641368E-07</v>
      </c>
      <c r="AE134" s="96">
        <f t="shared" si="47"/>
        <v>0.014149579479537606</v>
      </c>
      <c r="AG134" s="87">
        <f>AG133+'Fig. and Boost &amp; De-Orbit'!$B$10</f>
        <v>1400</v>
      </c>
      <c r="AH134" s="79">
        <f>'Density &amp; Scale Height'!N126</f>
        <v>3.0849315163230436E-16</v>
      </c>
      <c r="AI134" s="100">
        <f t="shared" si="48"/>
        <v>1.8963645670490428</v>
      </c>
      <c r="AJ134" s="82">
        <f t="shared" si="49"/>
        <v>60051.7442578091</v>
      </c>
      <c r="AK134" s="105">
        <f t="shared" si="50"/>
        <v>7158.649539161443</v>
      </c>
      <c r="AL134" s="84">
        <f t="shared" si="31"/>
        <v>5.396374327960207E-07</v>
      </c>
      <c r="AM134" s="96">
        <f t="shared" si="51"/>
        <v>0.032406169106207285</v>
      </c>
    </row>
    <row r="135" spans="1:39" ht="12.75">
      <c r="A135" s="87">
        <f>A134+'Fig. and Boost &amp; De-Orbit'!$B$10</f>
        <v>1410</v>
      </c>
      <c r="B135" s="79">
        <f>'Density &amp; Scale Height'!F127</f>
        <v>1.994828419290635E-16</v>
      </c>
      <c r="C135" s="100">
        <f t="shared" si="52"/>
        <v>1.9000228480455625</v>
      </c>
      <c r="D135" s="82">
        <f t="shared" si="33"/>
        <v>4610.470873553377</v>
      </c>
      <c r="E135" s="105">
        <f t="shared" si="53"/>
        <v>7154.05219494587</v>
      </c>
      <c r="F135" s="84">
        <f t="shared" si="54"/>
        <v>3.4917334554802826E-07</v>
      </c>
      <c r="G135" s="96">
        <f t="shared" si="55"/>
        <v>0.001609853539470373</v>
      </c>
      <c r="H135" s="6"/>
      <c r="I135" s="87">
        <f>I134+'Fig. and Boost &amp; De-Orbit'!$B$10</f>
        <v>1410</v>
      </c>
      <c r="J135" s="139">
        <f>'Density &amp; Scale Height'!V127</f>
        <v>4.0492338292517943E-16</v>
      </c>
      <c r="K135" s="140">
        <f t="shared" si="56"/>
        <v>1.9000228480455625</v>
      </c>
      <c r="L135" s="82">
        <f t="shared" si="37"/>
        <v>4610.470873553377</v>
      </c>
      <c r="M135" s="105">
        <f t="shared" si="57"/>
        <v>7154.05219494587</v>
      </c>
      <c r="N135" s="141">
        <f t="shared" si="58"/>
        <v>7.087750051048914E-07</v>
      </c>
      <c r="O135" s="142">
        <f t="shared" si="59"/>
        <v>0.003267786516938748</v>
      </c>
      <c r="Q135" s="87">
        <f>Q134+'Fig. and Boost &amp; De-Orbit'!$B$10</f>
        <v>1410</v>
      </c>
      <c r="R135" s="79">
        <f>'Density &amp; Scale Height'!F127</f>
        <v>1.994828419290635E-16</v>
      </c>
      <c r="S135" s="100">
        <f t="shared" si="40"/>
        <v>1.9000228480455625</v>
      </c>
      <c r="T135" s="82">
        <f t="shared" si="41"/>
        <v>18441.883494213507</v>
      </c>
      <c r="U135" s="105">
        <f t="shared" si="42"/>
        <v>7154.05219494587</v>
      </c>
      <c r="V135" s="84">
        <f t="shared" si="29"/>
        <v>3.4917334554802826E-07</v>
      </c>
      <c r="W135" s="96">
        <f t="shared" si="43"/>
        <v>0.006439414157881492</v>
      </c>
      <c r="Y135" s="87">
        <f>Y134+'Fig. and Boost &amp; De-Orbit'!$B$10</f>
        <v>1410</v>
      </c>
      <c r="Z135" s="79">
        <f>'Density &amp; Scale Height'!V127</f>
        <v>4.0492338292517943E-16</v>
      </c>
      <c r="AA135" s="100">
        <f t="shared" si="44"/>
        <v>1.9000228480455625</v>
      </c>
      <c r="AB135" s="82">
        <f t="shared" si="45"/>
        <v>18441.883494213507</v>
      </c>
      <c r="AC135" s="105">
        <f t="shared" si="46"/>
        <v>7154.05219494587</v>
      </c>
      <c r="AD135" s="84">
        <f t="shared" si="30"/>
        <v>7.087750051048914E-07</v>
      </c>
      <c r="AE135" s="96">
        <f t="shared" si="47"/>
        <v>0.013071146067754991</v>
      </c>
      <c r="AG135" s="87">
        <f>AG134+'Fig. and Boost &amp; De-Orbit'!$B$10</f>
        <v>1410</v>
      </c>
      <c r="AH135" s="79">
        <f>'Density &amp; Scale Height'!N127</f>
        <v>2.917842946269323E-16</v>
      </c>
      <c r="AI135" s="100">
        <f t="shared" si="48"/>
        <v>1.9000228480455625</v>
      </c>
      <c r="AJ135" s="82">
        <f t="shared" si="49"/>
        <v>59936.1213561939</v>
      </c>
      <c r="AK135" s="105">
        <f t="shared" si="50"/>
        <v>7154.05219494587</v>
      </c>
      <c r="AL135" s="84">
        <f t="shared" si="31"/>
        <v>5.107371508647717E-07</v>
      </c>
      <c r="AM135" s="96">
        <f t="shared" si="51"/>
        <v>0.030611603855347672</v>
      </c>
    </row>
    <row r="136" spans="1:39" ht="12.75">
      <c r="A136" s="87">
        <f>A135+'Fig. and Boost &amp; De-Orbit'!$B$10</f>
        <v>1420</v>
      </c>
      <c r="B136" s="79">
        <f>'Density &amp; Scale Height'!F128</f>
        <v>1.909302232705658E-16</v>
      </c>
      <c r="C136" s="100">
        <f t="shared" si="52"/>
        <v>1.903683478420697</v>
      </c>
      <c r="D136" s="82">
        <f t="shared" si="33"/>
        <v>4601.605308497676</v>
      </c>
      <c r="E136" s="105">
        <f t="shared" si="53"/>
        <v>7149.463696726924</v>
      </c>
      <c r="F136" s="84">
        <f t="shared" si="54"/>
        <v>3.3441739290425925E-07</v>
      </c>
      <c r="G136" s="96">
        <f t="shared" si="55"/>
        <v>0.0015388568504421923</v>
      </c>
      <c r="H136" s="7"/>
      <c r="I136" s="87">
        <f>I135+'Fig. and Boost &amp; De-Orbit'!$B$10</f>
        <v>1420</v>
      </c>
      <c r="J136" s="139">
        <f>'Density &amp; Scale Height'!V128</f>
        <v>3.745423970427623E-16</v>
      </c>
      <c r="K136" s="140">
        <f t="shared" si="56"/>
        <v>1.903683478420697</v>
      </c>
      <c r="L136" s="82">
        <f t="shared" si="37"/>
        <v>4601.605308497676</v>
      </c>
      <c r="M136" s="105">
        <f t="shared" si="57"/>
        <v>7149.463696726924</v>
      </c>
      <c r="N136" s="141">
        <f t="shared" si="58"/>
        <v>6.560171030317014E-07</v>
      </c>
      <c r="O136" s="142">
        <f t="shared" si="59"/>
        <v>0.003018731783775944</v>
      </c>
      <c r="Q136" s="87">
        <f>Q135+'Fig. and Boost &amp; De-Orbit'!$B$10</f>
        <v>1420</v>
      </c>
      <c r="R136" s="79">
        <f>'Density &amp; Scale Height'!F128</f>
        <v>1.909302232705658E-16</v>
      </c>
      <c r="S136" s="100">
        <f t="shared" si="40"/>
        <v>1.903683478420697</v>
      </c>
      <c r="T136" s="82">
        <f t="shared" si="41"/>
        <v>18406.421233990703</v>
      </c>
      <c r="U136" s="105">
        <f t="shared" si="42"/>
        <v>7149.463696726924</v>
      </c>
      <c r="V136" s="84">
        <f t="shared" si="29"/>
        <v>3.3441739290425925E-07</v>
      </c>
      <c r="W136" s="96">
        <f t="shared" si="43"/>
        <v>0.006155427401768769</v>
      </c>
      <c r="Y136" s="87">
        <f>Y135+'Fig. and Boost &amp; De-Orbit'!$B$10</f>
        <v>1420</v>
      </c>
      <c r="Z136" s="79">
        <f>'Density &amp; Scale Height'!V128</f>
        <v>3.745423970427623E-16</v>
      </c>
      <c r="AA136" s="100">
        <f t="shared" si="44"/>
        <v>1.903683478420697</v>
      </c>
      <c r="AB136" s="82">
        <f t="shared" si="45"/>
        <v>18406.421233990703</v>
      </c>
      <c r="AC136" s="105">
        <f t="shared" si="46"/>
        <v>7149.463696726924</v>
      </c>
      <c r="AD136" s="84">
        <f t="shared" si="30"/>
        <v>6.560171030317014E-07</v>
      </c>
      <c r="AE136" s="96">
        <f t="shared" si="47"/>
        <v>0.012074927135103776</v>
      </c>
      <c r="AG136" s="87">
        <f>AG135+'Fig. and Boost &amp; De-Orbit'!$B$10</f>
        <v>1420</v>
      </c>
      <c r="AH136" s="79">
        <f>'Density &amp; Scale Height'!N128</f>
        <v>2.7598043632557925E-16</v>
      </c>
      <c r="AI136" s="100">
        <f t="shared" si="48"/>
        <v>1.903683478420697</v>
      </c>
      <c r="AJ136" s="82">
        <f t="shared" si="49"/>
        <v>59820.86901046978</v>
      </c>
      <c r="AK136" s="105">
        <f t="shared" si="50"/>
        <v>7149.463696726924</v>
      </c>
      <c r="AL136" s="84">
        <f t="shared" si="31"/>
        <v>4.833842250202207E-07</v>
      </c>
      <c r="AM136" s="96">
        <f t="shared" si="51"/>
        <v>0.028916464406662075</v>
      </c>
    </row>
    <row r="137" spans="1:39" ht="12.75">
      <c r="A137" s="87">
        <f>A136+'Fig. and Boost &amp; De-Orbit'!$B$10</f>
        <v>1430</v>
      </c>
      <c r="B137" s="79">
        <f>'Density &amp; Scale Height'!F129</f>
        <v>1.8274428921115867E-16</v>
      </c>
      <c r="C137" s="100">
        <f t="shared" si="52"/>
        <v>1.9073464566675895</v>
      </c>
      <c r="D137" s="82">
        <f t="shared" si="33"/>
        <v>4592.768120011604</v>
      </c>
      <c r="E137" s="105">
        <f t="shared" si="53"/>
        <v>7144.884016172518</v>
      </c>
      <c r="F137" s="84">
        <f t="shared" si="54"/>
        <v>3.202847587014156E-07</v>
      </c>
      <c r="G137" s="96">
        <f t="shared" si="55"/>
        <v>0.0014709936290894707</v>
      </c>
      <c r="I137" s="87">
        <f>I136+'Fig. and Boost &amp; De-Orbit'!$B$10</f>
        <v>1430</v>
      </c>
      <c r="J137" s="139">
        <f>'Density &amp; Scale Height'!V129</f>
        <v>3.4644086535368126E-16</v>
      </c>
      <c r="K137" s="140">
        <f t="shared" si="56"/>
        <v>1.9073464566675895</v>
      </c>
      <c r="L137" s="82">
        <f t="shared" si="37"/>
        <v>4592.768120011604</v>
      </c>
      <c r="M137" s="105">
        <f t="shared" si="57"/>
        <v>7144.884016172518</v>
      </c>
      <c r="N137" s="141">
        <f t="shared" si="58"/>
        <v>6.071857536182752E-07</v>
      </c>
      <c r="O137" s="142">
        <f t="shared" si="59"/>
        <v>0.0027886633721432345</v>
      </c>
      <c r="Q137" s="87">
        <f>Q136+'Fig. and Boost &amp; De-Orbit'!$B$10</f>
        <v>1430</v>
      </c>
      <c r="R137" s="79">
        <f>'Density &amp; Scale Height'!F129</f>
        <v>1.8274428921115867E-16</v>
      </c>
      <c r="S137" s="100">
        <f t="shared" si="40"/>
        <v>1.9073464566675895</v>
      </c>
      <c r="T137" s="82">
        <f t="shared" si="41"/>
        <v>18371.072480046416</v>
      </c>
      <c r="U137" s="105">
        <f t="shared" si="42"/>
        <v>7144.884016172518</v>
      </c>
      <c r="V137" s="84">
        <f t="shared" si="29"/>
        <v>3.202847587014156E-07</v>
      </c>
      <c r="W137" s="96">
        <f t="shared" si="43"/>
        <v>0.005883974516357883</v>
      </c>
      <c r="Y137" s="87">
        <f>Y136+'Fig. and Boost &amp; De-Orbit'!$B$10</f>
        <v>1430</v>
      </c>
      <c r="Z137" s="79">
        <f>'Density &amp; Scale Height'!V129</f>
        <v>3.4644086535368126E-16</v>
      </c>
      <c r="AA137" s="100">
        <f t="shared" si="44"/>
        <v>1.9073464566675895</v>
      </c>
      <c r="AB137" s="82">
        <f t="shared" si="45"/>
        <v>18371.072480046416</v>
      </c>
      <c r="AC137" s="105">
        <f t="shared" si="46"/>
        <v>7144.884016172518</v>
      </c>
      <c r="AD137" s="84">
        <f t="shared" si="30"/>
        <v>6.071857536182752E-07</v>
      </c>
      <c r="AE137" s="96">
        <f t="shared" si="47"/>
        <v>0.011154653488572938</v>
      </c>
      <c r="AG137" s="87">
        <f>AG136+'Fig. and Boost &amp; De-Orbit'!$B$10</f>
        <v>1430</v>
      </c>
      <c r="AH137" s="79">
        <f>'Density &amp; Scale Height'!N129</f>
        <v>2.610325594523189E-16</v>
      </c>
      <c r="AI137" s="100">
        <f t="shared" si="48"/>
        <v>1.9073464566675895</v>
      </c>
      <c r="AJ137" s="82">
        <f t="shared" si="49"/>
        <v>59705.98556015085</v>
      </c>
      <c r="AK137" s="105">
        <f t="shared" si="50"/>
        <v>7144.884016172518</v>
      </c>
      <c r="AL137" s="84">
        <f t="shared" si="31"/>
        <v>4.5749583025707934E-07</v>
      </c>
      <c r="AM137" s="96">
        <f t="shared" si="51"/>
        <v>0.027315239435158404</v>
      </c>
    </row>
    <row r="138" spans="1:39" ht="12.75">
      <c r="A138" s="87">
        <f>A137+'Fig. and Boost &amp; De-Orbit'!$B$10</f>
        <v>1440</v>
      </c>
      <c r="B138" s="79">
        <f>'Density &amp; Scale Height'!F130</f>
        <v>1.7490931853134052E-16</v>
      </c>
      <c r="C138" s="100">
        <f t="shared" si="52"/>
        <v>1.9110117812822802</v>
      </c>
      <c r="D138" s="82">
        <f t="shared" si="33"/>
        <v>4583.959181100432</v>
      </c>
      <c r="E138" s="105">
        <f t="shared" si="53"/>
        <v>7140.313125077444</v>
      </c>
      <c r="F138" s="84">
        <f t="shared" si="54"/>
        <v>3.067491246077811E-07</v>
      </c>
      <c r="G138" s="96">
        <f t="shared" si="55"/>
        <v>0.0014061254660403587</v>
      </c>
      <c r="I138" s="87">
        <f>I137+'Fig. and Boost &amp; De-Orbit'!$B$10</f>
        <v>1440</v>
      </c>
      <c r="J138" s="139">
        <f>'Density &amp; Scale Height'!V130</f>
        <v>3.204477627490154E-16</v>
      </c>
      <c r="K138" s="140">
        <f t="shared" si="56"/>
        <v>1.9110117812822802</v>
      </c>
      <c r="L138" s="82">
        <f t="shared" si="37"/>
        <v>4583.959181100432</v>
      </c>
      <c r="M138" s="105">
        <f t="shared" si="57"/>
        <v>7140.313125077444</v>
      </c>
      <c r="N138" s="141">
        <f t="shared" si="58"/>
        <v>5.619887581242241E-07</v>
      </c>
      <c r="O138" s="142">
        <f t="shared" si="59"/>
        <v>0.0025761335274787672</v>
      </c>
      <c r="Q138" s="87">
        <f>Q137+'Fig. and Boost &amp; De-Orbit'!$B$10</f>
        <v>1440</v>
      </c>
      <c r="R138" s="79">
        <f>'Density &amp; Scale Height'!F130</f>
        <v>1.7490931853134052E-16</v>
      </c>
      <c r="S138" s="100">
        <f t="shared" si="40"/>
        <v>1.9110117812822802</v>
      </c>
      <c r="T138" s="82">
        <f t="shared" si="41"/>
        <v>18335.836724401728</v>
      </c>
      <c r="U138" s="105">
        <f t="shared" si="42"/>
        <v>7140.313125077444</v>
      </c>
      <c r="V138" s="84">
        <f t="shared" si="29"/>
        <v>3.067491246077811E-07</v>
      </c>
      <c r="W138" s="96">
        <f t="shared" si="43"/>
        <v>0.005624501864161435</v>
      </c>
      <c r="Y138" s="87">
        <f>Y137+'Fig. and Boost &amp; De-Orbit'!$B$10</f>
        <v>1440</v>
      </c>
      <c r="Z138" s="79">
        <f>'Density &amp; Scale Height'!V130</f>
        <v>3.204477627490154E-16</v>
      </c>
      <c r="AA138" s="100">
        <f t="shared" si="44"/>
        <v>1.9110117812822802</v>
      </c>
      <c r="AB138" s="82">
        <f t="shared" si="45"/>
        <v>18335.836724401728</v>
      </c>
      <c r="AC138" s="105">
        <f t="shared" si="46"/>
        <v>7140.313125077444</v>
      </c>
      <c r="AD138" s="84">
        <f t="shared" si="30"/>
        <v>5.619887581242241E-07</v>
      </c>
      <c r="AE138" s="96">
        <f t="shared" si="47"/>
        <v>0.010304534109915069</v>
      </c>
      <c r="AG138" s="87">
        <f>AG137+'Fig. and Boost &amp; De-Orbit'!$B$10</f>
        <v>1440</v>
      </c>
      <c r="AH138" s="79">
        <f>'Density &amp; Scale Height'!N130</f>
        <v>2.4689430164478857E-16</v>
      </c>
      <c r="AI138" s="100">
        <f t="shared" si="48"/>
        <v>1.9110117812822802</v>
      </c>
      <c r="AJ138" s="82">
        <f t="shared" si="49"/>
        <v>59591.46935430562</v>
      </c>
      <c r="AK138" s="105">
        <f t="shared" si="50"/>
        <v>7140.313125077444</v>
      </c>
      <c r="AL138" s="84">
        <f t="shared" si="31"/>
        <v>4.329935736763968E-07</v>
      </c>
      <c r="AM138" s="96">
        <f t="shared" si="51"/>
        <v>0.02580272327634827</v>
      </c>
    </row>
    <row r="139" spans="1:39" ht="12.75">
      <c r="A139" s="87">
        <f>A138+'Fig. and Boost &amp; De-Orbit'!$B$10</f>
        <v>1450</v>
      </c>
      <c r="B139" s="79">
        <f>'Density &amp; Scale Height'!F131</f>
        <v>1.6741026404249392E-16</v>
      </c>
      <c r="C139" s="100">
        <f t="shared" si="52"/>
        <v>1.9146794507636957</v>
      </c>
      <c r="D139" s="82">
        <f t="shared" si="33"/>
        <v>4575.178365499225</v>
      </c>
      <c r="E139" s="105">
        <f t="shared" si="53"/>
        <v>7135.750995362639</v>
      </c>
      <c r="F139" s="84">
        <f t="shared" si="54"/>
        <v>2.937852830012154E-07</v>
      </c>
      <c r="G139" s="96">
        <f t="shared" si="55"/>
        <v>0.001344120070889228</v>
      </c>
      <c r="I139" s="87">
        <f>I138+'Fig. and Boost &amp; De-Orbit'!$B$10</f>
        <v>1450</v>
      </c>
      <c r="J139" s="139">
        <f>'Density &amp; Scale Height'!V131</f>
        <v>2.964048959582674E-16</v>
      </c>
      <c r="K139" s="140">
        <f t="shared" si="56"/>
        <v>1.9146794507636957</v>
      </c>
      <c r="L139" s="82">
        <f t="shared" si="37"/>
        <v>4575.178365499225</v>
      </c>
      <c r="M139" s="105">
        <f t="shared" si="57"/>
        <v>7135.750995362639</v>
      </c>
      <c r="N139" s="141">
        <f t="shared" si="58"/>
        <v>5.201556591532639E-07</v>
      </c>
      <c r="O139" s="142">
        <f t="shared" si="59"/>
        <v>0.002379804918450002</v>
      </c>
      <c r="Q139" s="87">
        <f>Q138+'Fig. and Boost &amp; De-Orbit'!$B$10</f>
        <v>1450</v>
      </c>
      <c r="R139" s="79">
        <f>'Density &amp; Scale Height'!F131</f>
        <v>1.6741026404249392E-16</v>
      </c>
      <c r="S139" s="100">
        <f t="shared" si="40"/>
        <v>1.9146794507636957</v>
      </c>
      <c r="T139" s="82">
        <f t="shared" si="41"/>
        <v>18300.7134619969</v>
      </c>
      <c r="U139" s="105">
        <f t="shared" si="42"/>
        <v>7135.750995362639</v>
      </c>
      <c r="V139" s="84">
        <f t="shared" si="29"/>
        <v>2.937852830012154E-07</v>
      </c>
      <c r="W139" s="96">
        <f t="shared" si="43"/>
        <v>0.005376480283556912</v>
      </c>
      <c r="Y139" s="87">
        <f>Y138+'Fig. and Boost &amp; De-Orbit'!$B$10</f>
        <v>1450</v>
      </c>
      <c r="Z139" s="79">
        <f>'Density &amp; Scale Height'!V131</f>
        <v>2.964048959582674E-16</v>
      </c>
      <c r="AA139" s="100">
        <f t="shared" si="44"/>
        <v>1.9146794507636957</v>
      </c>
      <c r="AB139" s="82">
        <f t="shared" si="45"/>
        <v>18300.7134619969</v>
      </c>
      <c r="AC139" s="105">
        <f t="shared" si="46"/>
        <v>7135.750995362639</v>
      </c>
      <c r="AD139" s="84">
        <f t="shared" si="30"/>
        <v>5.201556591532639E-07</v>
      </c>
      <c r="AE139" s="96">
        <f t="shared" si="47"/>
        <v>0.009519219673800008</v>
      </c>
      <c r="AG139" s="87">
        <f>AG138+'Fig. and Boost &amp; De-Orbit'!$B$10</f>
        <v>1450</v>
      </c>
      <c r="AH139" s="79">
        <f>'Density &amp; Scale Height'!N131</f>
        <v>2.3352181165661216E-16</v>
      </c>
      <c r="AI139" s="100">
        <f t="shared" si="48"/>
        <v>1.9146794507636957</v>
      </c>
      <c r="AJ139" s="82">
        <f t="shared" si="49"/>
        <v>59477.31875148993</v>
      </c>
      <c r="AK139" s="105">
        <f t="shared" si="50"/>
        <v>7135.750995362639</v>
      </c>
      <c r="AL139" s="84">
        <f t="shared" si="31"/>
        <v>4.0980325738617893E-07</v>
      </c>
      <c r="AM139" s="96">
        <f t="shared" si="51"/>
        <v>0.024373998964956636</v>
      </c>
    </row>
    <row r="140" spans="1:39" ht="12.75">
      <c r="A140" s="87">
        <f>A139+'Fig. and Boost &amp; De-Orbit'!$B$10</f>
        <v>1460</v>
      </c>
      <c r="B140" s="79">
        <f>'Density &amp; Scale Height'!F132</f>
        <v>1.602327236885081E-16</v>
      </c>
      <c r="C140" s="100">
        <f t="shared" si="52"/>
        <v>1.9183494636136407</v>
      </c>
      <c r="D140" s="82">
        <f t="shared" si="33"/>
        <v>4566.425547667722</v>
      </c>
      <c r="E140" s="105">
        <f t="shared" si="53"/>
        <v>7131.197599074463</v>
      </c>
      <c r="F140" s="84">
        <f t="shared" si="54"/>
        <v>2.813690901176464E-07</v>
      </c>
      <c r="G140" s="96">
        <f t="shared" si="55"/>
        <v>0.0012848510014372419</v>
      </c>
      <c r="I140" s="87">
        <f>I139+'Fig. and Boost &amp; De-Orbit'!$B$10</f>
        <v>1460</v>
      </c>
      <c r="J140" s="139">
        <f>'Density &amp; Scale Height'!V132</f>
        <v>2.7416594078967794E-16</v>
      </c>
      <c r="K140" s="140">
        <f t="shared" si="56"/>
        <v>1.9183494636136407</v>
      </c>
      <c r="L140" s="82">
        <f t="shared" si="37"/>
        <v>4566.425547667722</v>
      </c>
      <c r="M140" s="105">
        <f t="shared" si="57"/>
        <v>7131.197599074463</v>
      </c>
      <c r="N140" s="141">
        <f t="shared" si="58"/>
        <v>4.814361231929356E-07</v>
      </c>
      <c r="O140" s="142">
        <f t="shared" si="59"/>
        <v>0.0021984422125183255</v>
      </c>
      <c r="Q140" s="87">
        <f>Q139+'Fig. and Boost &amp; De-Orbit'!$B$10</f>
        <v>1460</v>
      </c>
      <c r="R140" s="79">
        <f>'Density &amp; Scale Height'!F132</f>
        <v>1.602327236885081E-16</v>
      </c>
      <c r="S140" s="100">
        <f t="shared" si="40"/>
        <v>1.9183494636136407</v>
      </c>
      <c r="T140" s="82">
        <f t="shared" si="41"/>
        <v>18265.702190670887</v>
      </c>
      <c r="U140" s="105">
        <f t="shared" si="42"/>
        <v>7131.197599074463</v>
      </c>
      <c r="V140" s="84">
        <f t="shared" si="29"/>
        <v>2.813690901176464E-07</v>
      </c>
      <c r="W140" s="96">
        <f t="shared" si="43"/>
        <v>0.0051394040057489675</v>
      </c>
      <c r="Y140" s="87">
        <f>Y139+'Fig. and Boost &amp; De-Orbit'!$B$10</f>
        <v>1460</v>
      </c>
      <c r="Z140" s="79">
        <f>'Density &amp; Scale Height'!V132</f>
        <v>2.7416594078967794E-16</v>
      </c>
      <c r="AA140" s="100">
        <f t="shared" si="44"/>
        <v>1.9183494636136407</v>
      </c>
      <c r="AB140" s="82">
        <f t="shared" si="45"/>
        <v>18265.702190670887</v>
      </c>
      <c r="AC140" s="105">
        <f t="shared" si="46"/>
        <v>7131.197599074463</v>
      </c>
      <c r="AD140" s="84">
        <f t="shared" si="30"/>
        <v>4.814361231929356E-07</v>
      </c>
      <c r="AE140" s="96">
        <f t="shared" si="47"/>
        <v>0.008793768850073302</v>
      </c>
      <c r="AG140" s="87">
        <f>AG139+'Fig. and Boost &amp; De-Orbit'!$B$10</f>
        <v>1460</v>
      </c>
      <c r="AH140" s="79">
        <f>'Density &amp; Scale Height'!N132</f>
        <v>2.2087361334828653E-16</v>
      </c>
      <c r="AI140" s="100">
        <f t="shared" si="48"/>
        <v>1.9183494636136407</v>
      </c>
      <c r="AJ140" s="82">
        <f t="shared" si="49"/>
        <v>59363.532119680385</v>
      </c>
      <c r="AK140" s="105">
        <f t="shared" si="50"/>
        <v>7131.197599074463</v>
      </c>
      <c r="AL140" s="84">
        <f t="shared" si="31"/>
        <v>3.878546540818828E-07</v>
      </c>
      <c r="AM140" s="96">
        <f t="shared" si="51"/>
        <v>0.023024422215357374</v>
      </c>
    </row>
    <row r="141" spans="1:39" ht="12.75">
      <c r="A141" s="87">
        <f>A140+'Fig. and Boost &amp; De-Orbit'!$B$10</f>
        <v>1470</v>
      </c>
      <c r="B141" s="79">
        <f>'Density &amp; Scale Height'!F133</f>
        <v>1.5336291288639845E-16</v>
      </c>
      <c r="C141" s="100">
        <f t="shared" si="52"/>
        <v>1.9220218183367854</v>
      </c>
      <c r="D141" s="82">
        <f t="shared" si="33"/>
        <v>4557.700602785266</v>
      </c>
      <c r="E141" s="105">
        <f t="shared" si="53"/>
        <v>7126.652908383981</v>
      </c>
      <c r="F141" s="84">
        <f t="shared" si="54"/>
        <v>2.6947742117478823E-07</v>
      </c>
      <c r="G141" s="96">
        <f t="shared" si="55"/>
        <v>0.0012281974049253512</v>
      </c>
      <c r="I141" s="87">
        <f>I140+'Fig. and Boost &amp; De-Orbit'!$B$10</f>
        <v>1470</v>
      </c>
      <c r="J141" s="139">
        <f>'Density &amp; Scale Height'!V133</f>
        <v>2.535955516054341E-16</v>
      </c>
      <c r="K141" s="140">
        <f t="shared" si="56"/>
        <v>1.9220218183367854</v>
      </c>
      <c r="L141" s="82">
        <f t="shared" si="37"/>
        <v>4557.700602785266</v>
      </c>
      <c r="M141" s="105">
        <f t="shared" si="57"/>
        <v>7126.652908383981</v>
      </c>
      <c r="N141" s="141">
        <f t="shared" si="58"/>
        <v>4.4559844346886517E-07</v>
      </c>
      <c r="O141" s="142">
        <f t="shared" si="59"/>
        <v>0.002030904294398223</v>
      </c>
      <c r="Q141" s="87">
        <f>Q140+'Fig. and Boost &amp; De-Orbit'!$B$10</f>
        <v>1470</v>
      </c>
      <c r="R141" s="79">
        <f>'Density &amp; Scale Height'!F133</f>
        <v>1.5336291288639845E-16</v>
      </c>
      <c r="S141" s="100">
        <f t="shared" si="40"/>
        <v>1.9220218183367854</v>
      </c>
      <c r="T141" s="82">
        <f t="shared" si="41"/>
        <v>18230.802411141063</v>
      </c>
      <c r="U141" s="105">
        <f t="shared" si="42"/>
        <v>7126.652908383981</v>
      </c>
      <c r="V141" s="84">
        <f t="shared" si="29"/>
        <v>2.6947742117478823E-07</v>
      </c>
      <c r="W141" s="96">
        <f t="shared" si="43"/>
        <v>0.004912789619701405</v>
      </c>
      <c r="Y141" s="87">
        <f>Y140+'Fig. and Boost &amp; De-Orbit'!$B$10</f>
        <v>1470</v>
      </c>
      <c r="Z141" s="79">
        <f>'Density &amp; Scale Height'!V133</f>
        <v>2.535955516054341E-16</v>
      </c>
      <c r="AA141" s="100">
        <f t="shared" si="44"/>
        <v>1.9220218183367854</v>
      </c>
      <c r="AB141" s="82">
        <f t="shared" si="45"/>
        <v>18230.802411141063</v>
      </c>
      <c r="AC141" s="105">
        <f t="shared" si="46"/>
        <v>7126.652908383981</v>
      </c>
      <c r="AD141" s="84">
        <f t="shared" si="30"/>
        <v>4.4559844346886517E-07</v>
      </c>
      <c r="AE141" s="96">
        <f t="shared" si="47"/>
        <v>0.008123617177592891</v>
      </c>
      <c r="AG141" s="87">
        <f>AG140+'Fig. and Boost &amp; De-Orbit'!$B$10</f>
        <v>1470</v>
      </c>
      <c r="AH141" s="79">
        <f>'Density &amp; Scale Height'!N133</f>
        <v>2.0891047704471262E-16</v>
      </c>
      <c r="AI141" s="100">
        <f t="shared" si="48"/>
        <v>1.9220218183367854</v>
      </c>
      <c r="AJ141" s="82">
        <f t="shared" si="49"/>
        <v>59250.10783620846</v>
      </c>
      <c r="AK141" s="105">
        <f t="shared" si="50"/>
        <v>7126.652908383981</v>
      </c>
      <c r="AL141" s="84">
        <f t="shared" si="31"/>
        <v>3.6708129462893653E-07</v>
      </c>
      <c r="AM141" s="96">
        <f t="shared" si="51"/>
        <v>0.021749606291419497</v>
      </c>
    </row>
    <row r="142" spans="1:39" ht="12.75">
      <c r="A142" s="87">
        <f>A141+'Fig. and Boost &amp; De-Orbit'!$B$10</f>
        <v>1480</v>
      </c>
      <c r="B142" s="79">
        <f>'Density &amp; Scale Height'!F134</f>
        <v>1.467876380527865E-16</v>
      </c>
      <c r="C142" s="100">
        <f t="shared" si="52"/>
        <v>1.9256965134406618</v>
      </c>
      <c r="D142" s="82">
        <f t="shared" si="33"/>
        <v>4549.003406745758</v>
      </c>
      <c r="E142" s="105">
        <f t="shared" si="53"/>
        <v>7122.116895586246</v>
      </c>
      <c r="F142" s="84">
        <f t="shared" si="54"/>
        <v>2.5808812738783086E-07</v>
      </c>
      <c r="G142" s="96">
        <f t="shared" si="55"/>
        <v>0.0011740437707278759</v>
      </c>
      <c r="I142" s="87">
        <f>I141+'Fig. and Boost &amp; De-Orbit'!$B$10</f>
        <v>1480</v>
      </c>
      <c r="J142" s="139">
        <f>'Density &amp; Scale Height'!V134</f>
        <v>2.3456853761204507E-16</v>
      </c>
      <c r="K142" s="140">
        <f t="shared" si="56"/>
        <v>1.9256965134406618</v>
      </c>
      <c r="L142" s="82">
        <f t="shared" si="37"/>
        <v>4549.003406745758</v>
      </c>
      <c r="M142" s="105">
        <f t="shared" si="57"/>
        <v>7122.116895586246</v>
      </c>
      <c r="N142" s="141">
        <f t="shared" si="58"/>
        <v>4.1242815416529866E-07</v>
      </c>
      <c r="O142" s="142">
        <f t="shared" si="59"/>
        <v>0.0018761370783358083</v>
      </c>
      <c r="Q142" s="87">
        <f>Q141+'Fig. and Boost &amp; De-Orbit'!$B$10</f>
        <v>1480</v>
      </c>
      <c r="R142" s="79">
        <f>'Density &amp; Scale Height'!F134</f>
        <v>1.467876380527865E-16</v>
      </c>
      <c r="S142" s="100">
        <f t="shared" si="40"/>
        <v>1.9256965134406618</v>
      </c>
      <c r="T142" s="82">
        <f t="shared" si="41"/>
        <v>18196.013626983033</v>
      </c>
      <c r="U142" s="105">
        <f t="shared" si="42"/>
        <v>7122.116895586246</v>
      </c>
      <c r="V142" s="84">
        <f>PI()*($A$10*$C$10/$B$10)*R142*((Q142+$N$2)*1000)*U142</f>
        <v>2.5808812738783086E-07</v>
      </c>
      <c r="W142" s="96">
        <f t="shared" si="43"/>
        <v>0.0046961750829115035</v>
      </c>
      <c r="Y142" s="87">
        <f>Y141+'Fig. and Boost &amp; De-Orbit'!$B$10</f>
        <v>1480</v>
      </c>
      <c r="Z142" s="79">
        <f>'Density &amp; Scale Height'!V134</f>
        <v>2.3456853761204507E-16</v>
      </c>
      <c r="AA142" s="100">
        <f t="shared" si="44"/>
        <v>1.9256965134406618</v>
      </c>
      <c r="AB142" s="82">
        <f t="shared" si="45"/>
        <v>18196.013626983033</v>
      </c>
      <c r="AC142" s="105">
        <f t="shared" si="46"/>
        <v>7122.116895586246</v>
      </c>
      <c r="AD142" s="84">
        <f>PI()*($A$10*$C$10/$B$10)*Z142*((Y142+$N$2)*1000)*AC142</f>
        <v>4.1242815416529866E-07</v>
      </c>
      <c r="AE142" s="96">
        <f t="shared" si="47"/>
        <v>0.007504548313343233</v>
      </c>
      <c r="AG142" s="87">
        <f>AG141+'Fig. and Boost &amp; De-Orbit'!$B$10</f>
        <v>1480</v>
      </c>
      <c r="AH142" s="79">
        <f>'Density &amp; Scale Height'!N134</f>
        <v>1.9759529786036333E-16</v>
      </c>
      <c r="AI142" s="100">
        <f t="shared" si="48"/>
        <v>1.9256965134406618</v>
      </c>
      <c r="AJ142" s="82">
        <f t="shared" si="49"/>
        <v>59137.04428769486</v>
      </c>
      <c r="AK142" s="105">
        <f t="shared" si="50"/>
        <v>7122.116895586246</v>
      </c>
      <c r="AL142" s="84">
        <f>PI()*($A$10*$C$10/$B$10)*AH142*((AG142+$N$2)*1000)*AK142</f>
        <v>3.4742026700560936E-07</v>
      </c>
      <c r="AM142" s="96">
        <f t="shared" si="51"/>
        <v>0.020545407716353492</v>
      </c>
    </row>
    <row r="143" spans="1:39" ht="12.75">
      <c r="A143" s="87">
        <f>A142+'Fig. and Boost &amp; De-Orbit'!$B$10</f>
        <v>1490</v>
      </c>
      <c r="B143" s="79">
        <f>'Density &amp; Scale Height'!F135</f>
        <v>1.404942712654149E-16</v>
      </c>
      <c r="C143" s="100">
        <f t="shared" si="52"/>
        <v>1.9293735474356493</v>
      </c>
      <c r="D143" s="82">
        <f>$C$12*365*24/C143</f>
        <v>4540.333836152677</v>
      </c>
      <c r="E143" s="105">
        <f t="shared" si="53"/>
        <v>7117.589533099592</v>
      </c>
      <c r="F143" s="84">
        <f t="shared" si="54"/>
        <v>2.4717999479741153E-07</v>
      </c>
      <c r="G143" s="96">
        <f t="shared" si="55"/>
        <v>0.0011222796939987301</v>
      </c>
      <c r="I143" s="87">
        <f>I142+'Fig. and Boost &amp; De-Orbit'!$B$10</f>
        <v>1490</v>
      </c>
      <c r="J143" s="139">
        <f>'Density &amp; Scale Height'!V135</f>
        <v>2.169691009527723E-16</v>
      </c>
      <c r="K143" s="140">
        <f t="shared" si="56"/>
        <v>1.9293735474356493</v>
      </c>
      <c r="L143" s="82">
        <f>$K$12*365*24/K143</f>
        <v>4540.333836152677</v>
      </c>
      <c r="M143" s="105">
        <f t="shared" si="57"/>
        <v>7117.589533099592</v>
      </c>
      <c r="N143" s="141">
        <f t="shared" si="58"/>
        <v>3.8172674772901846E-07</v>
      </c>
      <c r="O143" s="142">
        <f t="shared" si="59"/>
        <v>0.0017331668688785795</v>
      </c>
      <c r="Q143" s="87">
        <f>Q142+'Fig. and Boost &amp; De-Orbit'!$B$10</f>
        <v>1490</v>
      </c>
      <c r="R143" s="79">
        <f>'Density &amp; Scale Height'!F135</f>
        <v>1.404942712654149E-16</v>
      </c>
      <c r="S143" s="100">
        <f>(2*PI()*SQRT((Q143+$N$2)^3/$N$3))/3600</f>
        <v>1.9293735474356493</v>
      </c>
      <c r="T143" s="82">
        <f>$S$12*365*24/S143</f>
        <v>18161.335344610707</v>
      </c>
      <c r="U143" s="105">
        <f>SQRT($N$3/(Q143+$N$2))*1000</f>
        <v>7117.589533099592</v>
      </c>
      <c r="V143" s="84">
        <f>PI()*($A$10*$C$10/$B$10)*R143*((Q143+$N$2)*1000)*U143</f>
        <v>2.4717999479741153E-07</v>
      </c>
      <c r="W143" s="96">
        <f>V143*T143</f>
        <v>0.0044891187759949205</v>
      </c>
      <c r="Y143" s="87">
        <f>Y142+'Fig. and Boost &amp; De-Orbit'!$B$10</f>
        <v>1490</v>
      </c>
      <c r="Z143" s="79">
        <f>'Density &amp; Scale Height'!V135</f>
        <v>2.169691009527723E-16</v>
      </c>
      <c r="AA143" s="100">
        <f>(2*PI()*SQRT((Y143+$N$2)^3/$N$3))/3600</f>
        <v>1.9293735474356493</v>
      </c>
      <c r="AB143" s="82">
        <f>$AA$12*365*24/AA143</f>
        <v>18161.335344610707</v>
      </c>
      <c r="AC143" s="105">
        <f>SQRT($N$3/(Y143+$N$2))*1000</f>
        <v>7117.589533099592</v>
      </c>
      <c r="AD143" s="84">
        <f>PI()*($A$10*$C$10/$B$10)*Z143*((Y143+$N$2)*1000)*AC143</f>
        <v>3.8172674772901846E-07</v>
      </c>
      <c r="AE143" s="96">
        <f>AD143*AB143</f>
        <v>0.006932667475514318</v>
      </c>
      <c r="AG143" s="87">
        <f>AG142+'Fig. and Boost &amp; De-Orbit'!$B$10</f>
        <v>1490</v>
      </c>
      <c r="AH143" s="79">
        <f>'Density &amp; Scale Height'!N135</f>
        <v>1.8689298061470369E-16</v>
      </c>
      <c r="AI143" s="100">
        <f>(2*PI()*SQRT((AG143+$N$2)^3/$N$3))/3600</f>
        <v>1.9293735474356493</v>
      </c>
      <c r="AJ143" s="82">
        <f>$AI$12*365*24/AI143</f>
        <v>59024.3398699848</v>
      </c>
      <c r="AK143" s="105">
        <f>SQRT($N$3/(AG143+$N$2))*1000</f>
        <v>7117.589533099592</v>
      </c>
      <c r="AL143" s="84">
        <f>PI()*($A$10*$C$10/$B$10)*AH143*((AG143+$N$2)*1000)*AK143</f>
        <v>3.2881202599886506E-07</v>
      </c>
      <c r="AM143" s="96">
        <f>AL143*AJ143</f>
        <v>0.01940791277589529</v>
      </c>
    </row>
    <row r="144" spans="1:39" ht="13.5" thickBot="1">
      <c r="A144" s="143">
        <f>A143+'Fig. and Boost &amp; De-Orbit'!$B$10</f>
        <v>1500</v>
      </c>
      <c r="B144" s="80">
        <f>'Density &amp; Scale Height'!F136</f>
        <v>1.344707260110129E-16</v>
      </c>
      <c r="C144" s="101">
        <f t="shared" si="52"/>
        <v>1.9330529188349699</v>
      </c>
      <c r="D144" s="83">
        <f>$C$12*365*24/C144</f>
        <v>4531.691768314112</v>
      </c>
      <c r="E144" s="106">
        <f t="shared" si="53"/>
        <v>7113.070793464925</v>
      </c>
      <c r="F144" s="85">
        <f t="shared" si="54"/>
        <v>2.3673270483346715E-07</v>
      </c>
      <c r="G144" s="99">
        <f t="shared" si="55"/>
        <v>0.0010727996497845575</v>
      </c>
      <c r="I144" s="143">
        <f>I143+'Fig. and Boost &amp; De-Orbit'!$B$10</f>
        <v>1500</v>
      </c>
      <c r="J144" s="144">
        <f>'Density &amp; Scale Height'!V136</f>
        <v>2.0069013196523688E-16</v>
      </c>
      <c r="K144" s="145">
        <f t="shared" si="56"/>
        <v>1.9330529188349699</v>
      </c>
      <c r="L144" s="83">
        <f>$K$12*365*24/K144</f>
        <v>4531.691768314112</v>
      </c>
      <c r="M144" s="106">
        <f t="shared" si="57"/>
        <v>7113.070793464925</v>
      </c>
      <c r="N144" s="146">
        <f t="shared" si="58"/>
        <v>3.5331048758987904E-07</v>
      </c>
      <c r="O144" s="147">
        <f t="shared" si="59"/>
        <v>0.0016010942282701</v>
      </c>
      <c r="Q144" s="143">
        <f>Q143+'Fig. and Boost &amp; De-Orbit'!$B$10</f>
        <v>1500</v>
      </c>
      <c r="R144" s="80">
        <f>'Density &amp; Scale Height'!F136</f>
        <v>1.344707260110129E-16</v>
      </c>
      <c r="S144" s="101">
        <f>(2*PI()*SQRT((Q144+$N$2)^3/$N$3))/3600</f>
        <v>1.9330529188349699</v>
      </c>
      <c r="T144" s="83">
        <f>$S$12*365*24/S144</f>
        <v>18126.767073256447</v>
      </c>
      <c r="U144" s="106">
        <f>SQRT($N$3/(Q144+$N$2))*1000</f>
        <v>7113.070793464925</v>
      </c>
      <c r="V144" s="85">
        <f>PI()*($A$10*$C$10/$B$10)*R144*((Q144+$N$2)*1000)*U144</f>
        <v>2.3673270483346715E-07</v>
      </c>
      <c r="W144" s="99">
        <f>V144*T144</f>
        <v>0.00429119859913823</v>
      </c>
      <c r="Y144" s="143">
        <f>Y143+'Fig. and Boost &amp; De-Orbit'!$B$10</f>
        <v>1500</v>
      </c>
      <c r="Z144" s="80">
        <f>'Density &amp; Scale Height'!V136</f>
        <v>2.0069013196523688E-16</v>
      </c>
      <c r="AA144" s="101">
        <f>(2*PI()*SQRT((Y144+$N$2)^3/$N$3))/3600</f>
        <v>1.9330529188349699</v>
      </c>
      <c r="AB144" s="83">
        <f>$AA$12*365*24/AA144</f>
        <v>18126.767073256447</v>
      </c>
      <c r="AC144" s="106">
        <f>SQRT($N$3/(Y144+$N$2))*1000</f>
        <v>7113.070793464925</v>
      </c>
      <c r="AD144" s="85">
        <f>PI()*($A$10*$C$10/$B$10)*Z144*((Y144+$N$2)*1000)*AC144</f>
        <v>3.5331048758987904E-07</v>
      </c>
      <c r="AE144" s="99">
        <f>AD144*AB144</f>
        <v>0.0064043769130804</v>
      </c>
      <c r="AG144" s="143">
        <f>AG143+'Fig. and Boost &amp; De-Orbit'!$B$10</f>
        <v>1500</v>
      </c>
      <c r="AH144" s="80">
        <f>'Density &amp; Scale Height'!N136</f>
        <v>1.7677033098090917E-16</v>
      </c>
      <c r="AI144" s="101">
        <f>(2*PI()*SQRT((AG144+$N$2)^3/$N$3))/3600</f>
        <v>1.9330529188349699</v>
      </c>
      <c r="AJ144" s="83">
        <f>$AI$12*365*24/AI144</f>
        <v>58911.99298808345</v>
      </c>
      <c r="AK144" s="106">
        <f>SQRT($N$3/(AG144+$N$2))*1000</f>
        <v>7113.070793464925</v>
      </c>
      <c r="AL144" s="85">
        <f>PI()*($A$10*$C$10/$B$10)*AH144*((AG144+$N$2)*1000)*AK144</f>
        <v>3.112002130782773E-07</v>
      </c>
      <c r="AM144" s="99">
        <f>AL144*AJ144</f>
        <v>0.01833342477075755</v>
      </c>
    </row>
  </sheetData>
  <sheetProtection/>
  <mergeCells count="3">
    <mergeCell ref="L1:O1"/>
    <mergeCell ref="L2:M2"/>
    <mergeCell ref="L3:M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36"/>
  <sheetViews>
    <sheetView zoomScalePageLayoutView="0" workbookViewId="0" topLeftCell="A1">
      <selection activeCell="B30" sqref="B30"/>
    </sheetView>
  </sheetViews>
  <sheetFormatPr defaultColWidth="8.00390625" defaultRowHeight="15"/>
  <cols>
    <col min="1" max="1" width="7.00390625" style="8" bestFit="1" customWidth="1"/>
    <col min="2" max="2" width="17.7109375" style="8" bestFit="1" customWidth="1"/>
    <col min="3" max="3" width="9.421875" style="8" bestFit="1" customWidth="1"/>
    <col min="4" max="4" width="9.140625" style="8" bestFit="1" customWidth="1"/>
    <col min="5" max="5" width="8.57421875" style="8" customWidth="1"/>
    <col min="6" max="6" width="17.28125" style="8" bestFit="1" customWidth="1"/>
    <col min="7" max="7" width="9.421875" style="8" bestFit="1" customWidth="1"/>
    <col min="8" max="8" width="9.00390625" style="8" bestFit="1" customWidth="1"/>
    <col min="9" max="9" width="7.00390625" style="8" bestFit="1" customWidth="1"/>
    <col min="10" max="10" width="17.7109375" style="8" bestFit="1" customWidth="1"/>
    <col min="11" max="11" width="9.421875" style="8" bestFit="1" customWidth="1"/>
    <col min="12" max="12" width="9.140625" style="8" bestFit="1" customWidth="1"/>
    <col min="13" max="13" width="8.8515625" style="8" bestFit="1" customWidth="1"/>
    <col min="14" max="14" width="17.28125" style="8" bestFit="1" customWidth="1"/>
    <col min="15" max="15" width="9.421875" style="8" bestFit="1" customWidth="1"/>
    <col min="16" max="16" width="9.00390625" style="8" bestFit="1" customWidth="1"/>
    <col min="17" max="17" width="8.00390625" style="8" customWidth="1"/>
    <col min="18" max="18" width="17.7109375" style="8" bestFit="1" customWidth="1"/>
    <col min="19" max="19" width="9.421875" style="8" bestFit="1" customWidth="1"/>
    <col min="20" max="20" width="9.140625" style="8" bestFit="1" customWidth="1"/>
    <col min="21" max="21" width="8.00390625" style="8" customWidth="1"/>
    <col min="22" max="22" width="17.28125" style="8" bestFit="1" customWidth="1"/>
    <col min="23" max="23" width="9.421875" style="8" bestFit="1" customWidth="1"/>
    <col min="24" max="24" width="9.00390625" style="8" bestFit="1" customWidth="1"/>
    <col min="25" max="16384" width="8.00390625" style="8" customWidth="1"/>
  </cols>
  <sheetData>
    <row r="1" spans="1:24" ht="13.5" thickBot="1">
      <c r="A1" s="246" t="s">
        <v>22</v>
      </c>
      <c r="B1" s="247"/>
      <c r="C1" s="247"/>
      <c r="D1" s="247"/>
      <c r="E1" s="247"/>
      <c r="F1" s="247"/>
      <c r="G1" s="247"/>
      <c r="H1" s="248"/>
      <c r="I1" s="246" t="s">
        <v>23</v>
      </c>
      <c r="J1" s="247"/>
      <c r="K1" s="247"/>
      <c r="L1" s="247"/>
      <c r="M1" s="247"/>
      <c r="N1" s="247"/>
      <c r="O1" s="247"/>
      <c r="P1" s="248"/>
      <c r="Q1" s="246" t="s">
        <v>24</v>
      </c>
      <c r="R1" s="247"/>
      <c r="S1" s="247"/>
      <c r="T1" s="247"/>
      <c r="U1" s="247"/>
      <c r="V1" s="247"/>
      <c r="W1" s="247"/>
      <c r="X1" s="248"/>
    </row>
    <row r="2" spans="1:24" ht="13.5" thickBot="1">
      <c r="A2" s="246" t="s">
        <v>4</v>
      </c>
      <c r="B2" s="247"/>
      <c r="C2" s="247"/>
      <c r="D2" s="248"/>
      <c r="E2" s="246" t="s">
        <v>5</v>
      </c>
      <c r="F2" s="247"/>
      <c r="G2" s="247"/>
      <c r="H2" s="248"/>
      <c r="I2" s="246" t="s">
        <v>4</v>
      </c>
      <c r="J2" s="247"/>
      <c r="K2" s="247"/>
      <c r="L2" s="247"/>
      <c r="M2" s="247" t="s">
        <v>5</v>
      </c>
      <c r="N2" s="247"/>
      <c r="O2" s="247"/>
      <c r="P2" s="248"/>
      <c r="Q2" s="246" t="s">
        <v>4</v>
      </c>
      <c r="R2" s="247"/>
      <c r="S2" s="247"/>
      <c r="T2" s="248"/>
      <c r="U2" s="246" t="s">
        <v>5</v>
      </c>
      <c r="V2" s="247"/>
      <c r="W2" s="247"/>
      <c r="X2" s="248"/>
    </row>
    <row r="3" spans="1:24" ht="13.5" thickBot="1">
      <c r="A3" s="95" t="s">
        <v>6</v>
      </c>
      <c r="B3" s="94" t="s">
        <v>7</v>
      </c>
      <c r="C3" s="74" t="s">
        <v>8</v>
      </c>
      <c r="D3" s="95" t="s">
        <v>9</v>
      </c>
      <c r="E3" s="93" t="s">
        <v>6</v>
      </c>
      <c r="F3" s="93" t="s">
        <v>10</v>
      </c>
      <c r="G3" s="93" t="s">
        <v>11</v>
      </c>
      <c r="H3" s="93" t="s">
        <v>9</v>
      </c>
      <c r="I3" s="93" t="s">
        <v>6</v>
      </c>
      <c r="J3" s="93" t="s">
        <v>7</v>
      </c>
      <c r="K3" s="93" t="s">
        <v>8</v>
      </c>
      <c r="L3" s="93" t="s">
        <v>9</v>
      </c>
      <c r="M3" s="93" t="s">
        <v>6</v>
      </c>
      <c r="N3" s="93" t="s">
        <v>10</v>
      </c>
      <c r="O3" s="93" t="s">
        <v>11</v>
      </c>
      <c r="P3" s="93" t="s">
        <v>9</v>
      </c>
      <c r="Q3" s="93" t="s">
        <v>6</v>
      </c>
      <c r="R3" s="93" t="s">
        <v>7</v>
      </c>
      <c r="S3" s="93" t="s">
        <v>8</v>
      </c>
      <c r="T3" s="93" t="s">
        <v>9</v>
      </c>
      <c r="U3" s="93" t="s">
        <v>6</v>
      </c>
      <c r="V3" s="93" t="s">
        <v>10</v>
      </c>
      <c r="W3" s="93" t="s">
        <v>11</v>
      </c>
      <c r="X3" s="94" t="s">
        <v>9</v>
      </c>
    </row>
    <row r="4" spans="1:24" ht="12.75">
      <c r="A4" s="9">
        <v>0</v>
      </c>
      <c r="B4" s="10">
        <v>1.2040476190476195</v>
      </c>
      <c r="C4" s="11">
        <f aca="true" t="shared" si="0" ref="C4:C22">10^(LOG(B5)-D4*A5)</f>
        <v>1.20404761904762</v>
      </c>
      <c r="D4" s="12">
        <f aca="true" t="shared" si="1" ref="D4:D22">(LOG(B5)-LOG(B4))/(A5-A4)</f>
        <v>-0.06323656378815036</v>
      </c>
      <c r="E4" s="13"/>
      <c r="F4" s="44">
        <f>(10^(E4*H4+LOG(G4)))</f>
        <v>1.20404761904762</v>
      </c>
      <c r="G4" s="14">
        <f aca="true" t="shared" si="2" ref="G4:G44">LOOKUP(E4,$A$4:$A$23,$C$4:$C$22)</f>
        <v>1.20404761904762</v>
      </c>
      <c r="H4" s="15">
        <f aca="true" t="shared" si="3" ref="H4:H44">LOOKUP(E4,$A$4:$A$23,$D$4:$D$22)</f>
        <v>-0.06323656378815036</v>
      </c>
      <c r="I4" s="16">
        <v>0</v>
      </c>
      <c r="J4" s="10">
        <v>1.2045238095238093</v>
      </c>
      <c r="K4" s="17">
        <f aca="true" t="shared" si="4" ref="K4:K22">10^(LOG(J5)-L4*I5)</f>
        <v>1.2045238095238089</v>
      </c>
      <c r="L4" s="12">
        <f aca="true" t="shared" si="5" ref="L4:L22">(LOG(J5)-LOG(J4))/(I5-I4)</f>
        <v>-0.06325321660595548</v>
      </c>
      <c r="M4" s="46"/>
      <c r="N4" s="44">
        <f>10^(M4*P4+LOG(O4))</f>
        <v>1.2045238095238089</v>
      </c>
      <c r="O4" s="14">
        <f aca="true" t="shared" si="6" ref="O4:O44">LOOKUP(M4,$I$4:$I$23,$K$4:$K$22)</f>
        <v>1.2045238095238089</v>
      </c>
      <c r="P4" s="15">
        <f aca="true" t="shared" si="7" ref="P4:P44">LOOKUP(M4,$I$4:$I$23,$L$4:$L$22)</f>
        <v>-0.06325321660595548</v>
      </c>
      <c r="Q4" s="18">
        <v>0</v>
      </c>
      <c r="R4" s="10">
        <v>1.2044285714285714</v>
      </c>
      <c r="S4" s="11">
        <f aca="true" t="shared" si="8" ref="S4:S22">10^(LOG(R5)-T4*Q5)</f>
        <v>1.2044285714285703</v>
      </c>
      <c r="T4" s="12">
        <f aca="true" t="shared" si="9" ref="T4:T22">(LOG(R5)-LOG(R4))/(Q5-Q4)</f>
        <v>-0.06327373100313308</v>
      </c>
      <c r="U4" s="13"/>
      <c r="V4" s="44">
        <f>10^(U4*X4+LOG(W4))</f>
        <v>1.2044285714285703</v>
      </c>
      <c r="W4" s="14">
        <f aca="true" t="shared" si="10" ref="W4:W44">LOOKUP(U4,$Q$4:$Q$23,$S$4:$S$22)</f>
        <v>1.2044285714285703</v>
      </c>
      <c r="X4" s="15">
        <f aca="true" t="shared" si="11" ref="X4:X44">LOOKUP(U4,$Q$4:$Q$23,$T$4:$T$22)</f>
        <v>-0.06327373100313308</v>
      </c>
    </row>
    <row r="5" spans="1:24" ht="12.75">
      <c r="A5" s="19">
        <f>A4+100</f>
        <v>100</v>
      </c>
      <c r="B5" s="20">
        <v>5.714619047619047E-07</v>
      </c>
      <c r="C5" s="21">
        <f t="shared" si="0"/>
        <v>0.05195061007348575</v>
      </c>
      <c r="D5" s="22">
        <f t="shared" si="1"/>
        <v>-0.04958603367569694</v>
      </c>
      <c r="E5" s="28"/>
      <c r="F5" s="45">
        <f aca="true" t="shared" si="12" ref="F5:F44">(10^(E5*H5+LOG(G5)))</f>
        <v>1.20404761904762</v>
      </c>
      <c r="G5" s="23">
        <f t="shared" si="2"/>
        <v>1.20404761904762</v>
      </c>
      <c r="H5" s="24">
        <f t="shared" si="3"/>
        <v>-0.06323656378815036</v>
      </c>
      <c r="I5" s="25">
        <f>I4+100</f>
        <v>100</v>
      </c>
      <c r="J5" s="20">
        <v>5.695E-07</v>
      </c>
      <c r="K5" s="26">
        <f t="shared" si="4"/>
        <v>0.045107017011448765</v>
      </c>
      <c r="L5" s="22">
        <f t="shared" si="5"/>
        <v>-0.0489875037914584</v>
      </c>
      <c r="M5" s="43"/>
      <c r="N5" s="45">
        <f aca="true" t="shared" si="13" ref="N5:N68">10^(M5*P5+LOG(O5))</f>
        <v>1.2045238095238089</v>
      </c>
      <c r="O5" s="23">
        <f t="shared" si="6"/>
        <v>1.2045238095238089</v>
      </c>
      <c r="P5" s="24">
        <f t="shared" si="7"/>
        <v>-0.06325321660595548</v>
      </c>
      <c r="Q5" s="27">
        <f>Q4+100</f>
        <v>100</v>
      </c>
      <c r="R5" s="20">
        <v>5.667714285714286E-07</v>
      </c>
      <c r="S5" s="21">
        <f t="shared" si="8"/>
        <v>0.03736536814789337</v>
      </c>
      <c r="T5" s="22">
        <f t="shared" si="9"/>
        <v>-0.048190613165908454</v>
      </c>
      <c r="U5" s="28"/>
      <c r="V5" s="45">
        <f aca="true" t="shared" si="14" ref="V5:V68">10^(U5*X5+LOG(W5))</f>
        <v>1.2044285714285703</v>
      </c>
      <c r="W5" s="23">
        <f t="shared" si="10"/>
        <v>1.2044285714285703</v>
      </c>
      <c r="X5" s="24">
        <f t="shared" si="11"/>
        <v>-0.06327373100313308</v>
      </c>
    </row>
    <row r="6" spans="1:24" ht="12.75">
      <c r="A6" s="19">
        <f aca="true" t="shared" si="15" ref="A6:A23">A5+50</f>
        <v>150</v>
      </c>
      <c r="B6" s="20">
        <v>1.895333333333333E-09</v>
      </c>
      <c r="C6" s="21">
        <f t="shared" si="0"/>
        <v>1.2502478988075195E-06</v>
      </c>
      <c r="D6" s="22">
        <f t="shared" si="1"/>
        <v>-0.018795403551341783</v>
      </c>
      <c r="E6" s="76">
        <f>Maintenance!A14</f>
        <v>200</v>
      </c>
      <c r="F6" s="45">
        <f t="shared" si="12"/>
        <v>2.1772857142856953E-10</v>
      </c>
      <c r="G6" s="23">
        <f t="shared" si="2"/>
        <v>1.4724480495605254E-07</v>
      </c>
      <c r="H6" s="24">
        <f t="shared" si="3"/>
        <v>-0.014150622790116252</v>
      </c>
      <c r="I6" s="25">
        <f aca="true" t="shared" si="16" ref="I6:I23">I5+50</f>
        <v>150</v>
      </c>
      <c r="J6" s="20">
        <v>2.0235714285714283E-09</v>
      </c>
      <c r="K6" s="26">
        <f t="shared" si="4"/>
        <v>6.85315106530869E-07</v>
      </c>
      <c r="L6" s="22">
        <f t="shared" si="5"/>
        <v>-0.016865145108775615</v>
      </c>
      <c r="M6" s="76">
        <f>Maintenance!A14</f>
        <v>200</v>
      </c>
      <c r="N6" s="45">
        <f t="shared" si="13"/>
        <v>2.903095238095219E-10</v>
      </c>
      <c r="O6" s="23">
        <f t="shared" si="6"/>
        <v>7.25941561675023E-08</v>
      </c>
      <c r="P6" s="24">
        <f t="shared" si="7"/>
        <v>-0.011990201889902359</v>
      </c>
      <c r="Q6" s="27">
        <f aca="true" t="shared" si="17" ref="Q6:Q23">Q5+50</f>
        <v>150</v>
      </c>
      <c r="R6" s="20">
        <v>2.2073809523809527E-09</v>
      </c>
      <c r="S6" s="21">
        <f t="shared" si="8"/>
        <v>4.195562393247689E-07</v>
      </c>
      <c r="T6" s="22">
        <f t="shared" si="9"/>
        <v>-0.01519275262198363</v>
      </c>
      <c r="U6" s="76">
        <f>Maintenance!A14</f>
        <v>200</v>
      </c>
      <c r="V6" s="45">
        <f t="shared" si="14"/>
        <v>3.8391904761904763E-10</v>
      </c>
      <c r="W6" s="23">
        <f t="shared" si="10"/>
        <v>4.444600942647481E-08</v>
      </c>
      <c r="X6" s="24">
        <f t="shared" si="11"/>
        <v>-0.010317965572294625</v>
      </c>
    </row>
    <row r="7" spans="1:24" ht="12.75">
      <c r="A7" s="19">
        <f t="shared" si="15"/>
        <v>200</v>
      </c>
      <c r="B7" s="20">
        <v>2.1772857142857144E-10</v>
      </c>
      <c r="C7" s="21">
        <f t="shared" si="0"/>
        <v>1.4724480495605254E-07</v>
      </c>
      <c r="D7" s="22">
        <f t="shared" si="1"/>
        <v>-0.014150622790116252</v>
      </c>
      <c r="E7" s="76">
        <f>Maintenance!A15</f>
        <v>210</v>
      </c>
      <c r="F7" s="45">
        <f t="shared" si="12"/>
        <v>1.5718431079408244E-10</v>
      </c>
      <c r="G7" s="23">
        <f t="shared" si="2"/>
        <v>1.4724480495605254E-07</v>
      </c>
      <c r="H7" s="24">
        <f t="shared" si="3"/>
        <v>-0.014150622790116252</v>
      </c>
      <c r="I7" s="25">
        <f t="shared" si="16"/>
        <v>200</v>
      </c>
      <c r="J7" s="20">
        <v>2.9030952380952384E-10</v>
      </c>
      <c r="K7" s="26">
        <f t="shared" si="4"/>
        <v>7.25941561675023E-08</v>
      </c>
      <c r="L7" s="22">
        <f t="shared" si="5"/>
        <v>-0.011990201889902359</v>
      </c>
      <c r="M7" s="76">
        <f>Maintenance!A15</f>
        <v>210</v>
      </c>
      <c r="N7" s="45">
        <f t="shared" si="13"/>
        <v>2.2027198449715187E-10</v>
      </c>
      <c r="O7" s="23">
        <f t="shared" si="6"/>
        <v>7.25941561675023E-08</v>
      </c>
      <c r="P7" s="24">
        <f t="shared" si="7"/>
        <v>-0.011990201889902359</v>
      </c>
      <c r="Q7" s="27">
        <f t="shared" si="17"/>
        <v>200</v>
      </c>
      <c r="R7" s="20">
        <v>3.839190476190476E-10</v>
      </c>
      <c r="S7" s="21">
        <f t="shared" si="8"/>
        <v>4.444600942647481E-08</v>
      </c>
      <c r="T7" s="22">
        <f t="shared" si="9"/>
        <v>-0.010317965572294625</v>
      </c>
      <c r="U7" s="76">
        <f>Maintenance!A15</f>
        <v>210</v>
      </c>
      <c r="V7" s="45">
        <f t="shared" si="14"/>
        <v>3.027331667415628E-10</v>
      </c>
      <c r="W7" s="23">
        <f t="shared" si="10"/>
        <v>4.444600942647481E-08</v>
      </c>
      <c r="X7" s="24">
        <f t="shared" si="11"/>
        <v>-0.010317965572294625</v>
      </c>
    </row>
    <row r="8" spans="1:24" ht="12.75">
      <c r="A8" s="19">
        <f t="shared" si="15"/>
        <v>250</v>
      </c>
      <c r="B8" s="20">
        <v>4.269571428571429E-11</v>
      </c>
      <c r="C8" s="21">
        <f t="shared" si="0"/>
        <v>4.2393917507349256E-08</v>
      </c>
      <c r="D8" s="22">
        <f t="shared" si="1"/>
        <v>-0.011987677067360529</v>
      </c>
      <c r="E8" s="76">
        <f>Maintenance!A16</f>
        <v>220</v>
      </c>
      <c r="F8" s="45">
        <f t="shared" si="12"/>
        <v>1.1347572529274585E-10</v>
      </c>
      <c r="G8" s="23">
        <f t="shared" si="2"/>
        <v>1.4724480495605254E-07</v>
      </c>
      <c r="H8" s="24">
        <f t="shared" si="3"/>
        <v>-0.014150622790116252</v>
      </c>
      <c r="I8" s="25">
        <f t="shared" si="16"/>
        <v>250</v>
      </c>
      <c r="J8" s="20">
        <v>7.30047619047619E-11</v>
      </c>
      <c r="K8" s="26">
        <f t="shared" si="4"/>
        <v>2.3342297816040455E-08</v>
      </c>
      <c r="L8" s="22">
        <f t="shared" si="5"/>
        <v>-0.010019169667435079</v>
      </c>
      <c r="M8" s="76">
        <f>Maintenance!A16</f>
        <v>220</v>
      </c>
      <c r="N8" s="45">
        <f t="shared" si="13"/>
        <v>1.6713109000911787E-10</v>
      </c>
      <c r="O8" s="23">
        <f t="shared" si="6"/>
        <v>7.25941561675023E-08</v>
      </c>
      <c r="P8" s="24">
        <f t="shared" si="7"/>
        <v>-0.011990201889902359</v>
      </c>
      <c r="Q8" s="27">
        <f t="shared" si="17"/>
        <v>250</v>
      </c>
      <c r="R8" s="20">
        <v>1.1704190476190474E-10</v>
      </c>
      <c r="S8" s="21">
        <f t="shared" si="8"/>
        <v>1.5732844872573346E-08</v>
      </c>
      <c r="T8" s="22">
        <f t="shared" si="9"/>
        <v>-0.008513863518128346</v>
      </c>
      <c r="U8" s="76">
        <f>Maintenance!A16</f>
        <v>220</v>
      </c>
      <c r="V8" s="45">
        <f t="shared" si="14"/>
        <v>2.387153510974369E-10</v>
      </c>
      <c r="W8" s="23">
        <f t="shared" si="10"/>
        <v>4.444600942647481E-08</v>
      </c>
      <c r="X8" s="24">
        <f t="shared" si="11"/>
        <v>-0.010317965572294625</v>
      </c>
    </row>
    <row r="9" spans="1:24" ht="12.75">
      <c r="A9" s="19">
        <f t="shared" si="15"/>
        <v>300</v>
      </c>
      <c r="B9" s="20">
        <v>1.0739904761904764E-11</v>
      </c>
      <c r="C9" s="21">
        <f t="shared" si="0"/>
        <v>1.6306858810703326E-08</v>
      </c>
      <c r="D9" s="22">
        <f t="shared" si="1"/>
        <v>-0.010604566269270954</v>
      </c>
      <c r="E9" s="76">
        <f>Maintenance!A17</f>
        <v>230</v>
      </c>
      <c r="F9" s="45">
        <f t="shared" si="12"/>
        <v>8.192128187388809E-11</v>
      </c>
      <c r="G9" s="23">
        <f t="shared" si="2"/>
        <v>1.4724480495605254E-07</v>
      </c>
      <c r="H9" s="24">
        <f t="shared" si="3"/>
        <v>-0.014150622790116252</v>
      </c>
      <c r="I9" s="25">
        <f t="shared" si="16"/>
        <v>300</v>
      </c>
      <c r="J9" s="20">
        <v>2.3035238095238092E-11</v>
      </c>
      <c r="K9" s="26">
        <f t="shared" si="4"/>
        <v>1.0321151283253686E-08</v>
      </c>
      <c r="L9" s="22">
        <f t="shared" si="5"/>
        <v>-0.008837784794245742</v>
      </c>
      <c r="M9" s="76">
        <f>Maintenance!A17</f>
        <v>230</v>
      </c>
      <c r="N9" s="45">
        <f t="shared" si="13"/>
        <v>1.2681050343920216E-10</v>
      </c>
      <c r="O9" s="23">
        <f t="shared" si="6"/>
        <v>7.25941561675023E-08</v>
      </c>
      <c r="P9" s="24">
        <f t="shared" si="7"/>
        <v>-0.011990201889902359</v>
      </c>
      <c r="Q9" s="27">
        <f t="shared" si="17"/>
        <v>300</v>
      </c>
      <c r="R9" s="20">
        <v>4.3918571428571424E-11</v>
      </c>
      <c r="S9" s="21">
        <f t="shared" si="8"/>
        <v>7.830036077174961E-09</v>
      </c>
      <c r="T9" s="22">
        <f t="shared" si="9"/>
        <v>-0.007503718526773113</v>
      </c>
      <c r="U9" s="76">
        <f>Maintenance!A17</f>
        <v>230</v>
      </c>
      <c r="V9" s="45">
        <f t="shared" si="14"/>
        <v>1.8823513611978937E-10</v>
      </c>
      <c r="W9" s="23">
        <f t="shared" si="10"/>
        <v>4.444600942647481E-08</v>
      </c>
      <c r="X9" s="24">
        <f t="shared" si="11"/>
        <v>-0.010317965572294625</v>
      </c>
    </row>
    <row r="10" spans="1:24" ht="12.75">
      <c r="A10" s="19">
        <f t="shared" si="15"/>
        <v>350</v>
      </c>
      <c r="B10" s="20">
        <v>3.167904761904762E-12</v>
      </c>
      <c r="C10" s="21">
        <f t="shared" si="0"/>
        <v>7.814354090177935E-09</v>
      </c>
      <c r="D10" s="22">
        <f t="shared" si="1"/>
        <v>-0.009691774199138763</v>
      </c>
      <c r="E10" s="76">
        <f>Maintenance!A18</f>
        <v>240</v>
      </c>
      <c r="F10" s="45">
        <f t="shared" si="12"/>
        <v>5.914125163375357E-11</v>
      </c>
      <c r="G10" s="23">
        <f t="shared" si="2"/>
        <v>1.4724480495605254E-07</v>
      </c>
      <c r="H10" s="24">
        <f t="shared" si="3"/>
        <v>-0.014150622790116252</v>
      </c>
      <c r="I10" s="25">
        <f t="shared" si="16"/>
        <v>350</v>
      </c>
      <c r="J10" s="20">
        <v>8.327285714285713E-12</v>
      </c>
      <c r="K10" s="26">
        <f t="shared" si="4"/>
        <v>5.488822325674664E-09</v>
      </c>
      <c r="L10" s="22">
        <f t="shared" si="5"/>
        <v>-0.008054216305662222</v>
      </c>
      <c r="M10" s="76">
        <f>Maintenance!A18</f>
        <v>240</v>
      </c>
      <c r="N10" s="45">
        <f t="shared" si="13"/>
        <v>9.621730930867826E-11</v>
      </c>
      <c r="O10" s="23">
        <f t="shared" si="6"/>
        <v>7.25941561675023E-08</v>
      </c>
      <c r="P10" s="24">
        <f t="shared" si="7"/>
        <v>-0.011990201889902359</v>
      </c>
      <c r="Q10" s="27">
        <f t="shared" si="17"/>
        <v>350</v>
      </c>
      <c r="R10" s="20">
        <v>1.8512380952380954E-11</v>
      </c>
      <c r="S10" s="21">
        <f t="shared" si="8"/>
        <v>4.573822684257112E-09</v>
      </c>
      <c r="T10" s="22">
        <f t="shared" si="9"/>
        <v>-0.006836620129598252</v>
      </c>
      <c r="U10" s="76">
        <f>Maintenance!A18</f>
        <v>240</v>
      </c>
      <c r="V10" s="45">
        <f t="shared" si="14"/>
        <v>1.4842977758716895E-10</v>
      </c>
      <c r="W10" s="23">
        <f t="shared" si="10"/>
        <v>4.444600942647481E-08</v>
      </c>
      <c r="X10" s="24">
        <f t="shared" si="11"/>
        <v>-0.010317965572294625</v>
      </c>
    </row>
    <row r="11" spans="1:24" ht="12.75">
      <c r="A11" s="19">
        <f t="shared" si="15"/>
        <v>400</v>
      </c>
      <c r="B11" s="20">
        <v>1.0379666666666664E-12</v>
      </c>
      <c r="C11" s="21">
        <f t="shared" si="0"/>
        <v>4.186360352788614E-09</v>
      </c>
      <c r="D11" s="22">
        <f t="shared" si="1"/>
        <v>-0.009014133004905531</v>
      </c>
      <c r="E11" s="76">
        <f>Maintenance!A19</f>
        <v>250</v>
      </c>
      <c r="F11" s="45">
        <f t="shared" si="12"/>
        <v>4.269571428571421E-11</v>
      </c>
      <c r="G11" s="23">
        <f t="shared" si="2"/>
        <v>4.2393917507349256E-08</v>
      </c>
      <c r="H11" s="24">
        <f t="shared" si="3"/>
        <v>-0.011987677067360529</v>
      </c>
      <c r="I11" s="25">
        <f t="shared" si="16"/>
        <v>400</v>
      </c>
      <c r="J11" s="20">
        <v>3.2945238095238096E-12</v>
      </c>
      <c r="K11" s="26">
        <f t="shared" si="4"/>
        <v>3.3008294904383024E-09</v>
      </c>
      <c r="L11" s="22">
        <f t="shared" si="5"/>
        <v>-0.007502076100502642</v>
      </c>
      <c r="M11" s="76">
        <f>Maintenance!A19</f>
        <v>250</v>
      </c>
      <c r="N11" s="45">
        <f t="shared" si="13"/>
        <v>7.30047619047613E-11</v>
      </c>
      <c r="O11" s="23">
        <f t="shared" si="6"/>
        <v>2.3342297816040455E-08</v>
      </c>
      <c r="P11" s="24">
        <f t="shared" si="7"/>
        <v>-0.010019169667435079</v>
      </c>
      <c r="Q11" s="27">
        <f t="shared" si="17"/>
        <v>400</v>
      </c>
      <c r="R11" s="20">
        <v>8.426190476190477E-12</v>
      </c>
      <c r="S11" s="21">
        <f t="shared" si="8"/>
        <v>2.9358504472790805E-09</v>
      </c>
      <c r="T11" s="22">
        <f t="shared" si="9"/>
        <v>-0.006355256641332829</v>
      </c>
      <c r="U11" s="76">
        <f>Maintenance!A19</f>
        <v>250</v>
      </c>
      <c r="V11" s="45">
        <f t="shared" si="14"/>
        <v>1.1704190476190454E-10</v>
      </c>
      <c r="W11" s="23">
        <f t="shared" si="10"/>
        <v>1.5732844872573346E-08</v>
      </c>
      <c r="X11" s="24">
        <f t="shared" si="11"/>
        <v>-0.008513863518128346</v>
      </c>
    </row>
    <row r="12" spans="1:24" ht="12.75">
      <c r="A12" s="19">
        <f t="shared" si="15"/>
        <v>450</v>
      </c>
      <c r="B12" s="20">
        <v>3.6768571428571424E-13</v>
      </c>
      <c r="C12" s="21">
        <f t="shared" si="0"/>
        <v>2.183617382132845E-09</v>
      </c>
      <c r="D12" s="22">
        <f t="shared" si="1"/>
        <v>-0.008385999524912861</v>
      </c>
      <c r="E12" s="76">
        <f>Maintenance!A20</f>
        <v>260</v>
      </c>
      <c r="F12" s="45">
        <f t="shared" si="12"/>
        <v>3.2397202679935555E-11</v>
      </c>
      <c r="G12" s="23">
        <f t="shared" si="2"/>
        <v>4.2393917507349256E-08</v>
      </c>
      <c r="H12" s="24">
        <f t="shared" si="3"/>
        <v>-0.011987677067360529</v>
      </c>
      <c r="I12" s="25">
        <f t="shared" si="16"/>
        <v>450</v>
      </c>
      <c r="J12" s="20">
        <v>1.3889571428571427E-12</v>
      </c>
      <c r="K12" s="26">
        <f t="shared" si="4"/>
        <v>2.1116515456975143E-09</v>
      </c>
      <c r="L12" s="22">
        <f t="shared" si="5"/>
        <v>-0.00707096313139747</v>
      </c>
      <c r="M12" s="76">
        <f>Maintenance!A20</f>
        <v>260</v>
      </c>
      <c r="N12" s="45">
        <f t="shared" si="13"/>
        <v>5.796415274723309E-11</v>
      </c>
      <c r="O12" s="23">
        <f t="shared" si="6"/>
        <v>2.3342297816040455E-08</v>
      </c>
      <c r="P12" s="24">
        <f t="shared" si="7"/>
        <v>-0.010019169667435079</v>
      </c>
      <c r="Q12" s="27">
        <f t="shared" si="17"/>
        <v>450</v>
      </c>
      <c r="R12" s="20">
        <v>4.053857142857143E-12</v>
      </c>
      <c r="S12" s="21">
        <f t="shared" si="8"/>
        <v>2.0149208589973624E-09</v>
      </c>
      <c r="T12" s="22">
        <f t="shared" si="9"/>
        <v>-0.005991976783663802</v>
      </c>
      <c r="U12" s="76">
        <f>Maintenance!A20</f>
        <v>260</v>
      </c>
      <c r="V12" s="45">
        <f t="shared" si="14"/>
        <v>9.620613017031001E-11</v>
      </c>
      <c r="W12" s="23">
        <f t="shared" si="10"/>
        <v>1.5732844872573346E-08</v>
      </c>
      <c r="X12" s="24">
        <f t="shared" si="11"/>
        <v>-0.008513863518128346</v>
      </c>
    </row>
    <row r="13" spans="1:24" ht="12.75">
      <c r="A13" s="19">
        <f t="shared" si="15"/>
        <v>500</v>
      </c>
      <c r="B13" s="20">
        <v>1.4001571428571428E-13</v>
      </c>
      <c r="C13" s="21">
        <f t="shared" si="0"/>
        <v>1.0020381597069703E-09</v>
      </c>
      <c r="D13" s="22">
        <f t="shared" si="1"/>
        <v>-0.007709414960810186</v>
      </c>
      <c r="E13" s="76">
        <f>Maintenance!A21</f>
        <v>270</v>
      </c>
      <c r="F13" s="45">
        <f t="shared" si="12"/>
        <v>2.4582765718853693E-11</v>
      </c>
      <c r="G13" s="23">
        <f t="shared" si="2"/>
        <v>4.2393917507349256E-08</v>
      </c>
      <c r="H13" s="24">
        <f t="shared" si="3"/>
        <v>-0.011987677067360529</v>
      </c>
      <c r="I13" s="25">
        <f t="shared" si="16"/>
        <v>500</v>
      </c>
      <c r="J13" s="20">
        <v>6.153761904761906E-13</v>
      </c>
      <c r="K13" s="26">
        <f t="shared" si="4"/>
        <v>1.3855278429928132E-09</v>
      </c>
      <c r="L13" s="22">
        <f t="shared" si="5"/>
        <v>-0.006704949137323126</v>
      </c>
      <c r="M13" s="76">
        <f>Maintenance!A21</f>
        <v>270</v>
      </c>
      <c r="N13" s="45">
        <f t="shared" si="13"/>
        <v>4.6022244522729456E-11</v>
      </c>
      <c r="O13" s="23">
        <f t="shared" si="6"/>
        <v>2.3342297816040455E-08</v>
      </c>
      <c r="P13" s="24">
        <f t="shared" si="7"/>
        <v>-0.010019169667435079</v>
      </c>
      <c r="Q13" s="27">
        <f t="shared" si="17"/>
        <v>500</v>
      </c>
      <c r="R13" s="20">
        <v>2.0336190476190473E-12</v>
      </c>
      <c r="S13" s="21">
        <f t="shared" si="8"/>
        <v>1.4408455882625673E-09</v>
      </c>
      <c r="T13" s="22">
        <f t="shared" si="9"/>
        <v>-0.00570069568017761</v>
      </c>
      <c r="U13" s="76">
        <f>Maintenance!A21</f>
        <v>270</v>
      </c>
      <c r="V13" s="45">
        <f t="shared" si="14"/>
        <v>7.907953566865743E-11</v>
      </c>
      <c r="W13" s="23">
        <f t="shared" si="10"/>
        <v>1.5732844872573346E-08</v>
      </c>
      <c r="X13" s="24">
        <f t="shared" si="11"/>
        <v>-0.008513863518128346</v>
      </c>
    </row>
    <row r="14" spans="1:24" ht="12.75">
      <c r="A14" s="19">
        <f t="shared" si="15"/>
        <v>550</v>
      </c>
      <c r="B14" s="20">
        <v>5.763761904761907E-14</v>
      </c>
      <c r="C14" s="21">
        <f t="shared" si="0"/>
        <v>3.54382887744225E-10</v>
      </c>
      <c r="D14" s="22">
        <f t="shared" si="1"/>
        <v>-0.00688866674635328</v>
      </c>
      <c r="E14" s="76">
        <f>Maintenance!A22</f>
        <v>280</v>
      </c>
      <c r="F14" s="45">
        <f t="shared" si="12"/>
        <v>1.865322683437459E-11</v>
      </c>
      <c r="G14" s="23">
        <f t="shared" si="2"/>
        <v>4.2393917507349256E-08</v>
      </c>
      <c r="H14" s="24">
        <f t="shared" si="3"/>
        <v>-0.011987677067360529</v>
      </c>
      <c r="I14" s="25">
        <f t="shared" si="16"/>
        <v>550</v>
      </c>
      <c r="J14" s="20">
        <v>2.8437619047619036E-13</v>
      </c>
      <c r="K14" s="26">
        <f t="shared" si="4"/>
        <v>8.895556034235831E-10</v>
      </c>
      <c r="L14" s="22">
        <f t="shared" si="5"/>
        <v>-0.006355054304763037</v>
      </c>
      <c r="M14" s="76">
        <f>Maintenance!A22</f>
        <v>280</v>
      </c>
      <c r="N14" s="45">
        <f t="shared" si="13"/>
        <v>3.6540635729571784E-11</v>
      </c>
      <c r="O14" s="23">
        <f t="shared" si="6"/>
        <v>2.3342297816040455E-08</v>
      </c>
      <c r="P14" s="24">
        <f t="shared" si="7"/>
        <v>-0.010019169667435079</v>
      </c>
      <c r="Q14" s="27">
        <f t="shared" si="17"/>
        <v>550</v>
      </c>
      <c r="R14" s="20">
        <v>1.054957142857143E-12</v>
      </c>
      <c r="S14" s="21">
        <f t="shared" si="8"/>
        <v>1.0557199339289686E-09</v>
      </c>
      <c r="T14" s="22">
        <f t="shared" si="9"/>
        <v>-0.0054551161907779285</v>
      </c>
      <c r="U14" s="76">
        <f>Maintenance!A22</f>
        <v>280</v>
      </c>
      <c r="V14" s="45">
        <f t="shared" si="14"/>
        <v>6.500181381893259E-11</v>
      </c>
      <c r="W14" s="23">
        <f t="shared" si="10"/>
        <v>1.5732844872573346E-08</v>
      </c>
      <c r="X14" s="24">
        <f t="shared" si="11"/>
        <v>-0.008513863518128346</v>
      </c>
    </row>
    <row r="15" spans="1:24" ht="12.75">
      <c r="A15" s="19">
        <f t="shared" si="15"/>
        <v>600</v>
      </c>
      <c r="B15" s="20">
        <v>2.607790476190476E-14</v>
      </c>
      <c r="C15" s="21">
        <f t="shared" si="0"/>
        <v>9.146523542723071E-11</v>
      </c>
      <c r="D15" s="22">
        <f t="shared" si="1"/>
        <v>-0.005908305602740995</v>
      </c>
      <c r="E15" s="76">
        <f>Maintenance!A23</f>
        <v>290</v>
      </c>
      <c r="F15" s="45">
        <f t="shared" si="12"/>
        <v>1.4153935131382694E-11</v>
      </c>
      <c r="G15" s="23">
        <f t="shared" si="2"/>
        <v>4.2393917507349256E-08</v>
      </c>
      <c r="H15" s="24">
        <f t="shared" si="3"/>
        <v>-0.011987677067360529</v>
      </c>
      <c r="I15" s="25">
        <f t="shared" si="16"/>
        <v>600</v>
      </c>
      <c r="J15" s="20">
        <v>1.3681714285714283E-13</v>
      </c>
      <c r="K15" s="26">
        <f t="shared" si="4"/>
        <v>5.308960291097996E-10</v>
      </c>
      <c r="L15" s="22">
        <f t="shared" si="5"/>
        <v>-0.0059814482669370865</v>
      </c>
      <c r="M15" s="76">
        <f>Maintenance!A23</f>
        <v>290</v>
      </c>
      <c r="N15" s="45">
        <f t="shared" si="13"/>
        <v>2.9012449813520513E-11</v>
      </c>
      <c r="O15" s="23">
        <f t="shared" si="6"/>
        <v>2.3342297816040455E-08</v>
      </c>
      <c r="P15" s="24">
        <f t="shared" si="7"/>
        <v>-0.010019169667435079</v>
      </c>
      <c r="Q15" s="27">
        <f t="shared" si="17"/>
        <v>600</v>
      </c>
      <c r="R15" s="20">
        <v>5.629619047619047E-13</v>
      </c>
      <c r="S15" s="21">
        <f t="shared" si="8"/>
        <v>7.773884947710758E-10</v>
      </c>
      <c r="T15" s="22">
        <f t="shared" si="9"/>
        <v>-0.005233598502349928</v>
      </c>
      <c r="U15" s="76">
        <f>Maintenance!A23</f>
        <v>290</v>
      </c>
      <c r="V15" s="45">
        <f t="shared" si="14"/>
        <v>5.3430204970535774E-11</v>
      </c>
      <c r="W15" s="23">
        <f t="shared" si="10"/>
        <v>1.5732844872573346E-08</v>
      </c>
      <c r="X15" s="24">
        <f t="shared" si="11"/>
        <v>-0.008513863518128346</v>
      </c>
    </row>
    <row r="16" spans="1:24" ht="12.75">
      <c r="A16" s="19">
        <f t="shared" si="15"/>
        <v>650</v>
      </c>
      <c r="B16" s="20">
        <v>1.3208619047619045E-14</v>
      </c>
      <c r="C16" s="21">
        <f t="shared" si="0"/>
        <v>1.915853816901725E-11</v>
      </c>
      <c r="D16" s="22">
        <f t="shared" si="1"/>
        <v>-0.004863853775027671</v>
      </c>
      <c r="E16" s="76">
        <f>Maintenance!A24</f>
        <v>300</v>
      </c>
      <c r="F16" s="45">
        <f t="shared" si="12"/>
        <v>1.0739904761904681E-11</v>
      </c>
      <c r="G16" s="23">
        <f t="shared" si="2"/>
        <v>1.6306858810703326E-08</v>
      </c>
      <c r="H16" s="24">
        <f t="shared" si="3"/>
        <v>-0.010604566269270954</v>
      </c>
      <c r="I16" s="25">
        <f t="shared" si="16"/>
        <v>650</v>
      </c>
      <c r="J16" s="20">
        <v>6.871761904761905E-14</v>
      </c>
      <c r="K16" s="26">
        <f t="shared" si="4"/>
        <v>2.8017551208838317E-10</v>
      </c>
      <c r="L16" s="22">
        <f t="shared" si="5"/>
        <v>-0.00555440318598361</v>
      </c>
      <c r="M16" s="76">
        <f>Maintenance!A24</f>
        <v>300</v>
      </c>
      <c r="N16" s="45">
        <f t="shared" si="13"/>
        <v>2.3035238095238082E-11</v>
      </c>
      <c r="O16" s="23">
        <f t="shared" si="6"/>
        <v>1.0321151283253686E-08</v>
      </c>
      <c r="P16" s="24">
        <f t="shared" si="7"/>
        <v>-0.008837784794245742</v>
      </c>
      <c r="Q16" s="27">
        <f t="shared" si="17"/>
        <v>650</v>
      </c>
      <c r="R16" s="20">
        <v>3.081761904761905E-13</v>
      </c>
      <c r="S16" s="21">
        <f t="shared" si="8"/>
        <v>5.64926810634567E-10</v>
      </c>
      <c r="T16" s="22">
        <f t="shared" si="9"/>
        <v>-0.005020297082935805</v>
      </c>
      <c r="U16" s="76">
        <f>Maintenance!A24</f>
        <v>300</v>
      </c>
      <c r="V16" s="45">
        <f t="shared" si="14"/>
        <v>4.391857142857101E-11</v>
      </c>
      <c r="W16" s="23">
        <f t="shared" si="10"/>
        <v>7.830036077174961E-09</v>
      </c>
      <c r="X16" s="24">
        <f t="shared" si="11"/>
        <v>-0.007503718526773113</v>
      </c>
    </row>
    <row r="17" spans="1:24" ht="12.75">
      <c r="A17" s="19">
        <f t="shared" si="15"/>
        <v>700</v>
      </c>
      <c r="B17" s="20">
        <v>7.545095238095237E-15</v>
      </c>
      <c r="C17" s="21">
        <f t="shared" si="0"/>
        <v>4.1067224683221046E-12</v>
      </c>
      <c r="D17" s="22">
        <f t="shared" si="1"/>
        <v>-0.00390832946893525</v>
      </c>
      <c r="E17" s="76">
        <f>Maintenance!A25</f>
        <v>310</v>
      </c>
      <c r="F17" s="45">
        <f t="shared" si="12"/>
        <v>8.413075134930289E-12</v>
      </c>
      <c r="G17" s="23">
        <f t="shared" si="2"/>
        <v>1.6306858810703326E-08</v>
      </c>
      <c r="H17" s="24">
        <f t="shared" si="3"/>
        <v>-0.010604566269270954</v>
      </c>
      <c r="I17" s="25">
        <f t="shared" si="16"/>
        <v>700</v>
      </c>
      <c r="J17" s="20">
        <v>3.6253333333333336E-14</v>
      </c>
      <c r="K17" s="26">
        <f t="shared" si="4"/>
        <v>1.2612402367545685E-10</v>
      </c>
      <c r="L17" s="22">
        <f t="shared" si="5"/>
        <v>-0.005059214104562635</v>
      </c>
      <c r="M17" s="76">
        <f>Maintenance!A25</f>
        <v>310</v>
      </c>
      <c r="N17" s="45">
        <f t="shared" si="13"/>
        <v>1.879381110975118E-11</v>
      </c>
      <c r="O17" s="23">
        <f t="shared" si="6"/>
        <v>1.0321151283253686E-08</v>
      </c>
      <c r="P17" s="24">
        <f t="shared" si="7"/>
        <v>-0.008837784794245742</v>
      </c>
      <c r="Q17" s="27">
        <f t="shared" si="17"/>
        <v>700</v>
      </c>
      <c r="R17" s="20">
        <v>1.7289571428571431E-13</v>
      </c>
      <c r="S17" s="21">
        <f t="shared" si="8"/>
        <v>3.9733890793527473E-10</v>
      </c>
      <c r="T17" s="22">
        <f t="shared" si="9"/>
        <v>-0.004801966950903385</v>
      </c>
      <c r="U17" s="76">
        <f>Maintenance!A25</f>
        <v>310</v>
      </c>
      <c r="V17" s="45">
        <f t="shared" si="14"/>
        <v>3.694970877560172E-11</v>
      </c>
      <c r="W17" s="23">
        <f t="shared" si="10"/>
        <v>7.830036077174961E-09</v>
      </c>
      <c r="X17" s="24">
        <f t="shared" si="11"/>
        <v>-0.007503718526773113</v>
      </c>
    </row>
    <row r="18" spans="1:24" ht="12.75">
      <c r="A18" s="19">
        <f t="shared" si="15"/>
        <v>750</v>
      </c>
      <c r="B18" s="20">
        <v>4.811142857142857E-15</v>
      </c>
      <c r="C18" s="21">
        <f t="shared" si="0"/>
        <v>1.1244953427059036E-12</v>
      </c>
      <c r="D18" s="22">
        <f t="shared" si="1"/>
        <v>-0.0031582792113063717</v>
      </c>
      <c r="E18" s="76">
        <f>Maintenance!A26</f>
        <v>320</v>
      </c>
      <c r="F18" s="45">
        <f t="shared" si="12"/>
        <v>6.590359485965221E-12</v>
      </c>
      <c r="G18" s="23">
        <f t="shared" si="2"/>
        <v>1.6306858810703326E-08</v>
      </c>
      <c r="H18" s="24">
        <f t="shared" si="3"/>
        <v>-0.010604566269270954</v>
      </c>
      <c r="I18" s="25">
        <f t="shared" si="16"/>
        <v>750</v>
      </c>
      <c r="J18" s="20">
        <v>2.0248238095238095E-14</v>
      </c>
      <c r="K18" s="26">
        <f t="shared" si="4"/>
        <v>4.801126864647662E-11</v>
      </c>
      <c r="L18" s="22">
        <f t="shared" si="5"/>
        <v>-0.004499941257227711</v>
      </c>
      <c r="M18" s="76">
        <f>Maintenance!A26</f>
        <v>320</v>
      </c>
      <c r="N18" s="45">
        <f t="shared" si="13"/>
        <v>1.5333348610016073E-11</v>
      </c>
      <c r="O18" s="23">
        <f t="shared" si="6"/>
        <v>1.0321151283253686E-08</v>
      </c>
      <c r="P18" s="24">
        <f t="shared" si="7"/>
        <v>-0.008837784794245742</v>
      </c>
      <c r="Q18" s="27">
        <f t="shared" si="17"/>
        <v>750</v>
      </c>
      <c r="R18" s="20">
        <v>9.946857142857143E-14</v>
      </c>
      <c r="S18" s="21">
        <f t="shared" si="8"/>
        <v>2.6750261369744316E-10</v>
      </c>
      <c r="T18" s="22">
        <f t="shared" si="9"/>
        <v>-0.004572856198829598</v>
      </c>
      <c r="U18" s="76">
        <f>Maintenance!A26</f>
        <v>320</v>
      </c>
      <c r="V18" s="45">
        <f t="shared" si="14"/>
        <v>3.108664362688256E-11</v>
      </c>
      <c r="W18" s="23">
        <f t="shared" si="10"/>
        <v>7.830036077174961E-09</v>
      </c>
      <c r="X18" s="24">
        <f t="shared" si="11"/>
        <v>-0.007503718526773113</v>
      </c>
    </row>
    <row r="19" spans="1:24" ht="12.75">
      <c r="A19" s="19">
        <f t="shared" si="15"/>
        <v>800</v>
      </c>
      <c r="B19" s="20">
        <v>3.3445238095238095E-15</v>
      </c>
      <c r="C19" s="21">
        <f t="shared" si="0"/>
        <v>4.2776137238643907E-13</v>
      </c>
      <c r="D19" s="22">
        <f t="shared" si="1"/>
        <v>-0.002633584090521737</v>
      </c>
      <c r="E19" s="76">
        <f>Maintenance!A27</f>
        <v>330</v>
      </c>
      <c r="F19" s="45">
        <f t="shared" si="12"/>
        <v>5.162540148241759E-12</v>
      </c>
      <c r="G19" s="23">
        <f t="shared" si="2"/>
        <v>1.6306858810703326E-08</v>
      </c>
      <c r="H19" s="24">
        <f t="shared" si="3"/>
        <v>-0.010604566269270954</v>
      </c>
      <c r="I19" s="25">
        <f t="shared" si="16"/>
        <v>800</v>
      </c>
      <c r="J19" s="20">
        <v>1.2061190476190475E-14</v>
      </c>
      <c r="K19" s="26">
        <f t="shared" si="4"/>
        <v>1.6156164145800336E-11</v>
      </c>
      <c r="L19" s="22">
        <f t="shared" si="5"/>
        <v>-0.003908685101029725</v>
      </c>
      <c r="M19" s="76">
        <f>Maintenance!A27</f>
        <v>330</v>
      </c>
      <c r="N19" s="45">
        <f t="shared" si="13"/>
        <v>1.2510053348056328E-11</v>
      </c>
      <c r="O19" s="23">
        <f t="shared" si="6"/>
        <v>1.0321151283253686E-08</v>
      </c>
      <c r="P19" s="24">
        <f t="shared" si="7"/>
        <v>-0.008837784794245742</v>
      </c>
      <c r="Q19" s="27">
        <f t="shared" si="17"/>
        <v>800</v>
      </c>
      <c r="R19" s="20">
        <v>5.875476190476191E-14</v>
      </c>
      <c r="S19" s="21">
        <f t="shared" si="8"/>
        <v>1.666041062489075E-10</v>
      </c>
      <c r="T19" s="22">
        <f t="shared" si="9"/>
        <v>-0.004315803288071152</v>
      </c>
      <c r="U19" s="76">
        <f>Maintenance!A27</f>
        <v>330</v>
      </c>
      <c r="V19" s="45">
        <f t="shared" si="14"/>
        <v>2.6153911465275443E-11</v>
      </c>
      <c r="W19" s="23">
        <f t="shared" si="10"/>
        <v>7.830036077174961E-09</v>
      </c>
      <c r="X19" s="24">
        <f t="shared" si="11"/>
        <v>-0.007503718526773113</v>
      </c>
    </row>
    <row r="20" spans="1:24" ht="12.75">
      <c r="A20" s="19">
        <f t="shared" si="15"/>
        <v>850</v>
      </c>
      <c r="B20" s="20">
        <v>2.469761904761905E-15</v>
      </c>
      <c r="C20" s="21">
        <f t="shared" si="0"/>
        <v>2.1721294379949722E-13</v>
      </c>
      <c r="D20" s="22">
        <f t="shared" si="1"/>
        <v>-0.0022873301340691297</v>
      </c>
      <c r="E20" s="76">
        <f>Maintenance!A28</f>
        <v>340</v>
      </c>
      <c r="F20" s="45">
        <f t="shared" si="12"/>
        <v>4.044061760055028E-12</v>
      </c>
      <c r="G20" s="23">
        <f t="shared" si="2"/>
        <v>1.6306858810703326E-08</v>
      </c>
      <c r="H20" s="24">
        <f t="shared" si="3"/>
        <v>-0.010604566269270954</v>
      </c>
      <c r="I20" s="25">
        <f t="shared" si="16"/>
        <v>850</v>
      </c>
      <c r="J20" s="20">
        <v>7.690523809523808E-15</v>
      </c>
      <c r="K20" s="26">
        <f t="shared" si="4"/>
        <v>5.284503893712442E-12</v>
      </c>
      <c r="L20" s="22">
        <f t="shared" si="5"/>
        <v>-0.0033377038837386053</v>
      </c>
      <c r="M20" s="76">
        <f>Maintenance!A28</f>
        <v>340</v>
      </c>
      <c r="N20" s="45">
        <f t="shared" si="13"/>
        <v>1.0206605142270405E-11</v>
      </c>
      <c r="O20" s="23">
        <f t="shared" si="6"/>
        <v>1.0321151283253686E-08</v>
      </c>
      <c r="P20" s="24">
        <f t="shared" si="7"/>
        <v>-0.008837784794245742</v>
      </c>
      <c r="Q20" s="27">
        <f t="shared" si="17"/>
        <v>850</v>
      </c>
      <c r="R20" s="20">
        <v>3.574809523809524E-14</v>
      </c>
      <c r="S20" s="21">
        <f t="shared" si="8"/>
        <v>9.584770540205201E-11</v>
      </c>
      <c r="T20" s="22">
        <f t="shared" si="9"/>
        <v>-0.004033328016498281</v>
      </c>
      <c r="U20" s="76">
        <f>Maintenance!A28</f>
        <v>340</v>
      </c>
      <c r="V20" s="45">
        <f t="shared" si="14"/>
        <v>2.2003889938827145E-11</v>
      </c>
      <c r="W20" s="23">
        <f t="shared" si="10"/>
        <v>7.830036077174961E-09</v>
      </c>
      <c r="X20" s="24">
        <f t="shared" si="11"/>
        <v>-0.007503718526773113</v>
      </c>
    </row>
    <row r="21" spans="1:24" ht="12.75">
      <c r="A21" s="19">
        <f t="shared" si="15"/>
        <v>900</v>
      </c>
      <c r="B21" s="20">
        <v>1.8979666666666664E-15</v>
      </c>
      <c r="C21" s="21">
        <f t="shared" si="0"/>
        <v>1.3540224318789207E-13</v>
      </c>
      <c r="D21" s="22">
        <f t="shared" si="1"/>
        <v>-0.002059263642781808</v>
      </c>
      <c r="E21" s="76">
        <f>Maintenance!A29</f>
        <v>350</v>
      </c>
      <c r="F21" s="45">
        <f t="shared" si="12"/>
        <v>3.1679047619047533E-12</v>
      </c>
      <c r="G21" s="23">
        <f t="shared" si="2"/>
        <v>7.814354090177935E-09</v>
      </c>
      <c r="H21" s="24">
        <f t="shared" si="3"/>
        <v>-0.009691774199138763</v>
      </c>
      <c r="I21" s="25">
        <f t="shared" si="16"/>
        <v>900</v>
      </c>
      <c r="J21" s="20">
        <v>5.236857142857142E-15</v>
      </c>
      <c r="K21" s="26">
        <f t="shared" si="4"/>
        <v>1.850103311877193E-12</v>
      </c>
      <c r="L21" s="22">
        <f t="shared" si="5"/>
        <v>-0.00283125028190117</v>
      </c>
      <c r="M21" s="76">
        <f>Maintenance!A29</f>
        <v>350</v>
      </c>
      <c r="N21" s="45">
        <f t="shared" si="13"/>
        <v>8.327285714285697E-12</v>
      </c>
      <c r="O21" s="23">
        <f t="shared" si="6"/>
        <v>5.488822325674664E-09</v>
      </c>
      <c r="P21" s="24">
        <f t="shared" si="7"/>
        <v>-0.008054216305662222</v>
      </c>
      <c r="Q21" s="27">
        <f t="shared" si="17"/>
        <v>900</v>
      </c>
      <c r="R21" s="20">
        <v>2.2469142857142863E-14</v>
      </c>
      <c r="S21" s="21">
        <f t="shared" si="8"/>
        <v>5.0294801015234154E-11</v>
      </c>
      <c r="T21" s="22">
        <f t="shared" si="9"/>
        <v>-0.0037221517653292222</v>
      </c>
      <c r="U21" s="76">
        <f>Maintenance!A29</f>
        <v>350</v>
      </c>
      <c r="V21" s="45">
        <f t="shared" si="14"/>
        <v>1.851238095238085E-11</v>
      </c>
      <c r="W21" s="23">
        <f t="shared" si="10"/>
        <v>4.573822684257112E-09</v>
      </c>
      <c r="X21" s="24">
        <f t="shared" si="11"/>
        <v>-0.006836620129598252</v>
      </c>
    </row>
    <row r="22" spans="1:24" ht="12.75">
      <c r="A22" s="19">
        <f t="shared" si="15"/>
        <v>950</v>
      </c>
      <c r="B22" s="20">
        <v>1.4973571428571426E-15</v>
      </c>
      <c r="C22" s="21">
        <f t="shared" si="0"/>
        <v>9.621830488104157E-14</v>
      </c>
      <c r="D22" s="22">
        <f t="shared" si="1"/>
        <v>-0.0019030866345552866</v>
      </c>
      <c r="E22" s="76">
        <f>Maintenance!A30</f>
        <v>360</v>
      </c>
      <c r="F22" s="45">
        <f t="shared" si="12"/>
        <v>2.534278707472088E-12</v>
      </c>
      <c r="G22" s="23">
        <f t="shared" si="2"/>
        <v>7.814354090177935E-09</v>
      </c>
      <c r="H22" s="24">
        <f t="shared" si="3"/>
        <v>-0.009691774199138763</v>
      </c>
      <c r="I22" s="25">
        <f t="shared" si="16"/>
        <v>950</v>
      </c>
      <c r="J22" s="20">
        <v>3.7801428571428564E-15</v>
      </c>
      <c r="K22" s="26">
        <f t="shared" si="4"/>
        <v>7.498107449892968E-13</v>
      </c>
      <c r="L22" s="22">
        <f t="shared" si="5"/>
        <v>-0.002418361523067212</v>
      </c>
      <c r="M22" s="76">
        <f>Maintenance!A30</f>
        <v>360</v>
      </c>
      <c r="N22" s="45">
        <f t="shared" si="13"/>
        <v>6.917693289864472E-12</v>
      </c>
      <c r="O22" s="23">
        <f t="shared" si="6"/>
        <v>5.488822325674664E-09</v>
      </c>
      <c r="P22" s="24">
        <f t="shared" si="7"/>
        <v>-0.008054216305662222</v>
      </c>
      <c r="Q22" s="27">
        <f t="shared" si="17"/>
        <v>950</v>
      </c>
      <c r="R22" s="20">
        <v>1.4637904761904758E-14</v>
      </c>
      <c r="S22" s="21">
        <f t="shared" si="8"/>
        <v>2.417166970891305E-11</v>
      </c>
      <c r="T22" s="22">
        <f t="shared" si="9"/>
        <v>-0.003387187088476082</v>
      </c>
      <c r="U22" s="76">
        <f>Maintenance!A30</f>
        <v>360</v>
      </c>
      <c r="V22" s="45">
        <f t="shared" si="14"/>
        <v>1.5815978918468573E-11</v>
      </c>
      <c r="W22" s="23">
        <f t="shared" si="10"/>
        <v>4.573822684257112E-09</v>
      </c>
      <c r="X22" s="24">
        <f t="shared" si="11"/>
        <v>-0.006836620129598252</v>
      </c>
    </row>
    <row r="23" spans="1:24" ht="13.5" thickBot="1">
      <c r="A23" s="29">
        <f t="shared" si="15"/>
        <v>1000</v>
      </c>
      <c r="B23" s="30">
        <v>1.202738095238095E-15</v>
      </c>
      <c r="C23" s="31">
        <f>C22</f>
        <v>9.621830488104157E-14</v>
      </c>
      <c r="D23" s="32">
        <f>D22</f>
        <v>-0.0019030866345552866</v>
      </c>
      <c r="E23" s="76">
        <f>Maintenance!A31</f>
        <v>370</v>
      </c>
      <c r="F23" s="45">
        <f t="shared" si="12"/>
        <v>2.027386884978418E-12</v>
      </c>
      <c r="G23" s="23">
        <f t="shared" si="2"/>
        <v>7.814354090177935E-09</v>
      </c>
      <c r="H23" s="24">
        <f t="shared" si="3"/>
        <v>-0.009691774199138763</v>
      </c>
      <c r="I23" s="33">
        <f t="shared" si="16"/>
        <v>1000</v>
      </c>
      <c r="J23" s="30">
        <v>2.8614761904761904E-15</v>
      </c>
      <c r="K23" s="31">
        <f>K22</f>
        <v>7.498107449892968E-13</v>
      </c>
      <c r="L23" s="34">
        <f>L22</f>
        <v>-0.002418361523067212</v>
      </c>
      <c r="M23" s="76">
        <f>Maintenance!A31</f>
        <v>370</v>
      </c>
      <c r="N23" s="45">
        <f t="shared" si="13"/>
        <v>5.74670812249665E-12</v>
      </c>
      <c r="O23" s="23">
        <f t="shared" si="6"/>
        <v>5.488822325674664E-09</v>
      </c>
      <c r="P23" s="24">
        <f t="shared" si="7"/>
        <v>-0.008054216305662222</v>
      </c>
      <c r="Q23" s="35">
        <f t="shared" si="17"/>
        <v>1000</v>
      </c>
      <c r="R23" s="30">
        <v>9.91104761904762E-15</v>
      </c>
      <c r="S23" s="31">
        <f>S22</f>
        <v>2.417166970891305E-11</v>
      </c>
      <c r="T23" s="34">
        <f>T22</f>
        <v>-0.003387187088476082</v>
      </c>
      <c r="U23" s="76">
        <f>Maintenance!A31</f>
        <v>370</v>
      </c>
      <c r="V23" s="45">
        <f t="shared" si="14"/>
        <v>1.3512318582514405E-11</v>
      </c>
      <c r="W23" s="23">
        <f t="shared" si="10"/>
        <v>4.573822684257112E-09</v>
      </c>
      <c r="X23" s="24">
        <f t="shared" si="11"/>
        <v>-0.006836620129598252</v>
      </c>
    </row>
    <row r="24" spans="1:24" ht="12.75">
      <c r="A24" s="36"/>
      <c r="B24" s="36"/>
      <c r="C24" s="36"/>
      <c r="D24" s="36"/>
      <c r="E24" s="76">
        <f>Maintenance!A32</f>
        <v>380</v>
      </c>
      <c r="F24" s="45">
        <f t="shared" si="12"/>
        <v>1.6218806436970357E-12</v>
      </c>
      <c r="G24" s="23">
        <f t="shared" si="2"/>
        <v>7.814354090177935E-09</v>
      </c>
      <c r="H24" s="24">
        <f t="shared" si="3"/>
        <v>-0.009691774199138763</v>
      </c>
      <c r="I24" s="36"/>
      <c r="J24" s="37"/>
      <c r="K24" s="38"/>
      <c r="L24" s="37"/>
      <c r="M24" s="76">
        <f>Maintenance!A32</f>
        <v>380</v>
      </c>
      <c r="N24" s="45">
        <f t="shared" si="13"/>
        <v>4.7739402227553605E-12</v>
      </c>
      <c r="O24" s="23">
        <f t="shared" si="6"/>
        <v>5.488822325674664E-09</v>
      </c>
      <c r="P24" s="24">
        <f t="shared" si="7"/>
        <v>-0.008054216305662222</v>
      </c>
      <c r="Q24" s="36"/>
      <c r="R24" s="37"/>
      <c r="S24" s="38"/>
      <c r="T24" s="39"/>
      <c r="U24" s="76">
        <f>Maintenance!A32</f>
        <v>380</v>
      </c>
      <c r="V24" s="45">
        <f t="shared" si="14"/>
        <v>1.15441955516367E-11</v>
      </c>
      <c r="W24" s="23">
        <f t="shared" si="10"/>
        <v>4.573822684257112E-09</v>
      </c>
      <c r="X24" s="24">
        <f t="shared" si="11"/>
        <v>-0.006836620129598252</v>
      </c>
    </row>
    <row r="25" spans="1:24" ht="12.75">
      <c r="A25" s="72" t="s">
        <v>15</v>
      </c>
      <c r="B25" s="36"/>
      <c r="C25" s="36"/>
      <c r="D25" s="36"/>
      <c r="E25" s="76">
        <f>Maintenance!A33</f>
        <v>390</v>
      </c>
      <c r="F25" s="45">
        <f t="shared" si="12"/>
        <v>1.2974814239400069E-12</v>
      </c>
      <c r="G25" s="23">
        <f t="shared" si="2"/>
        <v>7.814354090177935E-09</v>
      </c>
      <c r="H25" s="24">
        <f t="shared" si="3"/>
        <v>-0.009691774199138763</v>
      </c>
      <c r="I25" s="36"/>
      <c r="J25" s="37"/>
      <c r="K25" s="37"/>
      <c r="L25" s="37"/>
      <c r="M25" s="76">
        <f>Maintenance!A33</f>
        <v>390</v>
      </c>
      <c r="N25" s="45">
        <f t="shared" si="13"/>
        <v>3.965836573676582E-12</v>
      </c>
      <c r="O25" s="23">
        <f t="shared" si="6"/>
        <v>5.488822325674664E-09</v>
      </c>
      <c r="P25" s="24">
        <f t="shared" si="7"/>
        <v>-0.008054216305662222</v>
      </c>
      <c r="Q25" s="36"/>
      <c r="R25" s="37"/>
      <c r="S25" s="37"/>
      <c r="T25" s="39"/>
      <c r="U25" s="76">
        <f>Maintenance!A33</f>
        <v>390</v>
      </c>
      <c r="V25" s="45">
        <f t="shared" si="14"/>
        <v>9.862737480663342E-12</v>
      </c>
      <c r="W25" s="23">
        <f t="shared" si="10"/>
        <v>4.573822684257112E-09</v>
      </c>
      <c r="X25" s="24">
        <f t="shared" si="11"/>
        <v>-0.006836620129598252</v>
      </c>
    </row>
    <row r="26" spans="1:24" ht="12.75">
      <c r="A26" s="72" t="s">
        <v>13</v>
      </c>
      <c r="B26" s="36"/>
      <c r="C26" s="36"/>
      <c r="D26" s="36"/>
      <c r="E26" s="76">
        <f>Maintenance!A34</f>
        <v>400</v>
      </c>
      <c r="F26" s="45">
        <f t="shared" si="12"/>
        <v>1.0379666666666628E-12</v>
      </c>
      <c r="G26" s="23">
        <f t="shared" si="2"/>
        <v>4.186360352788614E-09</v>
      </c>
      <c r="H26" s="24">
        <f t="shared" si="3"/>
        <v>-0.009014133004905531</v>
      </c>
      <c r="I26" s="36"/>
      <c r="J26" s="37"/>
      <c r="K26" s="37"/>
      <c r="L26" s="37"/>
      <c r="M26" s="76">
        <f>Maintenance!A34</f>
        <v>400</v>
      </c>
      <c r="N26" s="45">
        <f t="shared" si="13"/>
        <v>3.2945238095237845E-12</v>
      </c>
      <c r="O26" s="23">
        <f t="shared" si="6"/>
        <v>3.3008294904383024E-09</v>
      </c>
      <c r="P26" s="24">
        <f t="shared" si="7"/>
        <v>-0.007502076100502642</v>
      </c>
      <c r="Q26" s="36"/>
      <c r="R26" s="37"/>
      <c r="S26" s="37"/>
      <c r="T26" s="39"/>
      <c r="U26" s="76">
        <f>Maintenance!A34</f>
        <v>400</v>
      </c>
      <c r="V26" s="45">
        <f t="shared" si="14"/>
        <v>8.426190476190433E-12</v>
      </c>
      <c r="W26" s="23">
        <f t="shared" si="10"/>
        <v>2.9358504472790805E-09</v>
      </c>
      <c r="X26" s="24">
        <f t="shared" si="11"/>
        <v>-0.006355256641332829</v>
      </c>
    </row>
    <row r="27" spans="1:24" ht="12.75">
      <c r="A27" s="36"/>
      <c r="B27" s="36"/>
      <c r="C27" s="36"/>
      <c r="D27" s="36"/>
      <c r="E27" s="76">
        <f>Maintenance!A35</f>
        <v>410</v>
      </c>
      <c r="F27" s="45">
        <f t="shared" si="12"/>
        <v>8.434164684113048E-13</v>
      </c>
      <c r="G27" s="23">
        <f t="shared" si="2"/>
        <v>4.186360352788614E-09</v>
      </c>
      <c r="H27" s="24">
        <f t="shared" si="3"/>
        <v>-0.009014133004905531</v>
      </c>
      <c r="I27" s="36"/>
      <c r="J27" s="37"/>
      <c r="K27" s="40"/>
      <c r="L27" s="37"/>
      <c r="M27" s="76">
        <f>Maintenance!A35</f>
        <v>410</v>
      </c>
      <c r="N27" s="45">
        <f t="shared" si="13"/>
        <v>2.771863818076083E-12</v>
      </c>
      <c r="O27" s="23">
        <f t="shared" si="6"/>
        <v>3.3008294904383024E-09</v>
      </c>
      <c r="P27" s="24">
        <f t="shared" si="7"/>
        <v>-0.007502076100502642</v>
      </c>
      <c r="Q27" s="36"/>
      <c r="R27" s="37"/>
      <c r="S27" s="40"/>
      <c r="T27" s="39"/>
      <c r="U27" s="76">
        <f>Maintenance!A35</f>
        <v>410</v>
      </c>
      <c r="V27" s="45">
        <f t="shared" si="14"/>
        <v>7.279117097392911E-12</v>
      </c>
      <c r="W27" s="23">
        <f t="shared" si="10"/>
        <v>2.9358504472790805E-09</v>
      </c>
      <c r="X27" s="24">
        <f t="shared" si="11"/>
        <v>-0.006355256641332829</v>
      </c>
    </row>
    <row r="28" spans="1:24" ht="12.75">
      <c r="A28" s="36"/>
      <c r="B28" s="36"/>
      <c r="C28" s="36"/>
      <c r="D28" s="36"/>
      <c r="E28" s="76">
        <f>Maintenance!A36</f>
        <v>420</v>
      </c>
      <c r="F28" s="45">
        <f t="shared" si="12"/>
        <v>6.853315834041557E-13</v>
      </c>
      <c r="G28" s="23">
        <f t="shared" si="2"/>
        <v>4.186360352788614E-09</v>
      </c>
      <c r="H28" s="24">
        <f t="shared" si="3"/>
        <v>-0.009014133004905531</v>
      </c>
      <c r="I28" s="36"/>
      <c r="J28" s="37"/>
      <c r="K28" s="37"/>
      <c r="L28" s="37"/>
      <c r="M28" s="76">
        <f>Maintenance!A36</f>
        <v>420</v>
      </c>
      <c r="N28" s="45">
        <f t="shared" si="13"/>
        <v>2.332121262486775E-12</v>
      </c>
      <c r="O28" s="23">
        <f t="shared" si="6"/>
        <v>3.3008294904383024E-09</v>
      </c>
      <c r="P28" s="24">
        <f t="shared" si="7"/>
        <v>-0.007502076100502642</v>
      </c>
      <c r="Q28" s="36"/>
      <c r="R28" s="37"/>
      <c r="S28" s="37"/>
      <c r="T28" s="39"/>
      <c r="U28" s="76">
        <f>Maintenance!A36</f>
        <v>420</v>
      </c>
      <c r="V28" s="45">
        <f t="shared" si="14"/>
        <v>6.288197005191972E-12</v>
      </c>
      <c r="W28" s="23">
        <f t="shared" si="10"/>
        <v>2.9358504472790805E-09</v>
      </c>
      <c r="X28" s="24">
        <f t="shared" si="11"/>
        <v>-0.006355256641332829</v>
      </c>
    </row>
    <row r="29" spans="1:24" ht="12.75">
      <c r="A29" s="36"/>
      <c r="B29" s="36"/>
      <c r="C29" s="36"/>
      <c r="D29" s="36"/>
      <c r="E29" s="76">
        <f>Maintenance!A37</f>
        <v>430</v>
      </c>
      <c r="F29" s="45">
        <f t="shared" si="12"/>
        <v>5.568771737359544E-13</v>
      </c>
      <c r="G29" s="23">
        <f t="shared" si="2"/>
        <v>4.186360352788614E-09</v>
      </c>
      <c r="H29" s="24">
        <f t="shared" si="3"/>
        <v>-0.009014133004905531</v>
      </c>
      <c r="I29" s="36"/>
      <c r="J29" s="37"/>
      <c r="K29" s="37"/>
      <c r="L29" s="37"/>
      <c r="M29" s="76">
        <f>Maintenance!A37</f>
        <v>430</v>
      </c>
      <c r="N29" s="45">
        <f t="shared" si="13"/>
        <v>1.962141699557913E-12</v>
      </c>
      <c r="O29" s="23">
        <f t="shared" si="6"/>
        <v>3.3008294904383024E-09</v>
      </c>
      <c r="P29" s="24">
        <f t="shared" si="7"/>
        <v>-0.007502076100502642</v>
      </c>
      <c r="Q29" s="36"/>
      <c r="R29" s="37"/>
      <c r="S29" s="37"/>
      <c r="T29" s="39"/>
      <c r="U29" s="76">
        <f>Maintenance!A37</f>
        <v>430</v>
      </c>
      <c r="V29" s="45">
        <f t="shared" si="14"/>
        <v>5.432172754889131E-12</v>
      </c>
      <c r="W29" s="23">
        <f t="shared" si="10"/>
        <v>2.9358504472790805E-09</v>
      </c>
      <c r="X29" s="24">
        <f t="shared" si="11"/>
        <v>-0.006355256641332829</v>
      </c>
    </row>
    <row r="30" spans="1:24" ht="12.75">
      <c r="A30" s="36"/>
      <c r="B30" s="36"/>
      <c r="C30" s="36"/>
      <c r="D30" s="36"/>
      <c r="E30" s="76">
        <f>Maintenance!A38</f>
        <v>440</v>
      </c>
      <c r="F30" s="45">
        <f t="shared" si="12"/>
        <v>4.5249948220358616E-13</v>
      </c>
      <c r="G30" s="23">
        <f t="shared" si="2"/>
        <v>4.186360352788614E-09</v>
      </c>
      <c r="H30" s="24">
        <f t="shared" si="3"/>
        <v>-0.009014133004905531</v>
      </c>
      <c r="I30" s="36"/>
      <c r="J30" s="37"/>
      <c r="K30" s="37"/>
      <c r="L30" s="37"/>
      <c r="M30" s="76">
        <f>Maintenance!A38</f>
        <v>440</v>
      </c>
      <c r="N30" s="45">
        <f t="shared" si="13"/>
        <v>1.6508575737775817E-12</v>
      </c>
      <c r="O30" s="23">
        <f t="shared" si="6"/>
        <v>3.3008294904383024E-09</v>
      </c>
      <c r="P30" s="24">
        <f t="shared" si="7"/>
        <v>-0.007502076100502642</v>
      </c>
      <c r="Q30" s="36"/>
      <c r="R30" s="37"/>
      <c r="S30" s="37"/>
      <c r="T30" s="39"/>
      <c r="U30" s="76">
        <f>Maintenance!A38</f>
        <v>440</v>
      </c>
      <c r="V30" s="45">
        <f t="shared" si="14"/>
        <v>4.69268071827193E-12</v>
      </c>
      <c r="W30" s="23">
        <f t="shared" si="10"/>
        <v>2.9358504472790805E-09</v>
      </c>
      <c r="X30" s="24">
        <f t="shared" si="11"/>
        <v>-0.006355256641332829</v>
      </c>
    </row>
    <row r="31" spans="1:24" ht="12.75">
      <c r="A31" s="36"/>
      <c r="B31" s="36"/>
      <c r="C31" s="36"/>
      <c r="D31" s="36"/>
      <c r="E31" s="76">
        <f>Maintenance!A39</f>
        <v>450</v>
      </c>
      <c r="F31" s="45">
        <f t="shared" si="12"/>
        <v>3.6768571428571196E-13</v>
      </c>
      <c r="G31" s="23">
        <f t="shared" si="2"/>
        <v>2.183617382132845E-09</v>
      </c>
      <c r="H31" s="24">
        <f t="shared" si="3"/>
        <v>-0.008385999524912861</v>
      </c>
      <c r="I31" s="36"/>
      <c r="J31" s="37"/>
      <c r="K31" s="37"/>
      <c r="L31" s="37"/>
      <c r="M31" s="76">
        <f>Maintenance!A39</f>
        <v>450</v>
      </c>
      <c r="N31" s="45">
        <f t="shared" si="13"/>
        <v>1.3889571428571362E-12</v>
      </c>
      <c r="O31" s="23">
        <f t="shared" si="6"/>
        <v>2.1116515456975143E-09</v>
      </c>
      <c r="P31" s="24">
        <f t="shared" si="7"/>
        <v>-0.00707096313139747</v>
      </c>
      <c r="Q31" s="36"/>
      <c r="R31" s="37"/>
      <c r="S31" s="37"/>
      <c r="T31" s="39"/>
      <c r="U31" s="76">
        <f>Maintenance!A39</f>
        <v>450</v>
      </c>
      <c r="V31" s="45">
        <f t="shared" si="14"/>
        <v>4.053857142857123E-12</v>
      </c>
      <c r="W31" s="23">
        <f t="shared" si="10"/>
        <v>2.0149208589973624E-09</v>
      </c>
      <c r="X31" s="24">
        <f t="shared" si="11"/>
        <v>-0.005991976783663802</v>
      </c>
    </row>
    <row r="32" spans="1:24" ht="12.75">
      <c r="A32" s="36"/>
      <c r="B32" s="36"/>
      <c r="C32" s="36"/>
      <c r="D32" s="36"/>
      <c r="E32" s="76">
        <f>Maintenance!A40</f>
        <v>460</v>
      </c>
      <c r="F32" s="45">
        <f t="shared" si="12"/>
        <v>3.0312151388651575E-13</v>
      </c>
      <c r="G32" s="23">
        <f t="shared" si="2"/>
        <v>2.183617382132845E-09</v>
      </c>
      <c r="H32" s="24">
        <f t="shared" si="3"/>
        <v>-0.008385999524912861</v>
      </c>
      <c r="I32" s="36"/>
      <c r="J32" s="37"/>
      <c r="K32" s="37"/>
      <c r="L32" s="37"/>
      <c r="M32" s="76">
        <f>Maintenance!A40</f>
        <v>460</v>
      </c>
      <c r="N32" s="45">
        <f t="shared" si="13"/>
        <v>1.1802641455967444E-12</v>
      </c>
      <c r="O32" s="23">
        <f t="shared" si="6"/>
        <v>2.1116515456975143E-09</v>
      </c>
      <c r="P32" s="24">
        <f t="shared" si="7"/>
        <v>-0.00707096313139747</v>
      </c>
      <c r="Q32" s="36"/>
      <c r="R32" s="37"/>
      <c r="S32" s="37"/>
      <c r="T32" s="39"/>
      <c r="U32" s="76">
        <f>Maintenance!A40</f>
        <v>460</v>
      </c>
      <c r="V32" s="45">
        <f t="shared" si="14"/>
        <v>3.5314143084176345E-12</v>
      </c>
      <c r="W32" s="23">
        <f t="shared" si="10"/>
        <v>2.0149208589973624E-09</v>
      </c>
      <c r="X32" s="24">
        <f t="shared" si="11"/>
        <v>-0.005991976783663802</v>
      </c>
    </row>
    <row r="33" spans="1:24" ht="12.75">
      <c r="A33" s="36"/>
      <c r="B33" s="36"/>
      <c r="C33" s="36"/>
      <c r="D33" s="36"/>
      <c r="E33" s="76">
        <f>Maintenance!A41</f>
        <v>470</v>
      </c>
      <c r="F33" s="45">
        <f t="shared" si="12"/>
        <v>2.498945393060752E-13</v>
      </c>
      <c r="G33" s="23">
        <f t="shared" si="2"/>
        <v>2.183617382132845E-09</v>
      </c>
      <c r="H33" s="24">
        <f t="shared" si="3"/>
        <v>-0.008385999524912861</v>
      </c>
      <c r="I33" s="36"/>
      <c r="J33" s="37"/>
      <c r="K33" s="37"/>
      <c r="L33" s="37"/>
      <c r="M33" s="76">
        <f>Maintenance!A41</f>
        <v>470</v>
      </c>
      <c r="N33" s="45">
        <f t="shared" si="13"/>
        <v>1.0029275997067211E-12</v>
      </c>
      <c r="O33" s="23">
        <f t="shared" si="6"/>
        <v>2.1116515456975143E-09</v>
      </c>
      <c r="P33" s="24">
        <f t="shared" si="7"/>
        <v>-0.00707096313139747</v>
      </c>
      <c r="Q33" s="36"/>
      <c r="R33" s="37"/>
      <c r="S33" s="37"/>
      <c r="T33" s="39"/>
      <c r="U33" s="76">
        <f>Maintenance!A41</f>
        <v>470</v>
      </c>
      <c r="V33" s="45">
        <f t="shared" si="14"/>
        <v>3.07630155139296E-12</v>
      </c>
      <c r="W33" s="23">
        <f t="shared" si="10"/>
        <v>2.0149208589973624E-09</v>
      </c>
      <c r="X33" s="24">
        <f t="shared" si="11"/>
        <v>-0.005991976783663802</v>
      </c>
    </row>
    <row r="34" spans="1:24" ht="12.75">
      <c r="A34" s="36"/>
      <c r="B34" s="36"/>
      <c r="C34" s="36"/>
      <c r="D34" s="36"/>
      <c r="E34" s="76">
        <f>Maintenance!A42</f>
        <v>480</v>
      </c>
      <c r="F34" s="45">
        <f t="shared" si="12"/>
        <v>2.060140171983145E-13</v>
      </c>
      <c r="G34" s="23">
        <f t="shared" si="2"/>
        <v>2.183617382132845E-09</v>
      </c>
      <c r="H34" s="24">
        <f t="shared" si="3"/>
        <v>-0.008385999524912861</v>
      </c>
      <c r="I34" s="36"/>
      <c r="J34" s="37"/>
      <c r="K34" s="37"/>
      <c r="L34" s="37"/>
      <c r="M34" s="76">
        <f>Maintenance!A42</f>
        <v>480</v>
      </c>
      <c r="N34" s="45">
        <f t="shared" si="13"/>
        <v>8.522361490062193E-13</v>
      </c>
      <c r="O34" s="23">
        <f t="shared" si="6"/>
        <v>2.1116515456975143E-09</v>
      </c>
      <c r="P34" s="24">
        <f t="shared" si="7"/>
        <v>-0.00707096313139747</v>
      </c>
      <c r="Q34" s="36"/>
      <c r="R34" s="37"/>
      <c r="S34" s="37"/>
      <c r="T34" s="39"/>
      <c r="U34" s="76">
        <f>Maintenance!A42</f>
        <v>480</v>
      </c>
      <c r="V34" s="45">
        <f t="shared" si="14"/>
        <v>2.6798416749189607E-12</v>
      </c>
      <c r="W34" s="23">
        <f t="shared" si="10"/>
        <v>2.0149208589973624E-09</v>
      </c>
      <c r="X34" s="24">
        <f t="shared" si="11"/>
        <v>-0.005991976783663802</v>
      </c>
    </row>
    <row r="35" spans="1:24" ht="12.75">
      <c r="A35" s="36"/>
      <c r="B35" s="36"/>
      <c r="C35" s="36"/>
      <c r="D35" s="36"/>
      <c r="E35" s="76">
        <f>Maintenance!A43</f>
        <v>490</v>
      </c>
      <c r="F35" s="45">
        <f t="shared" si="12"/>
        <v>1.6983874637694202E-13</v>
      </c>
      <c r="G35" s="23">
        <f t="shared" si="2"/>
        <v>2.183617382132845E-09</v>
      </c>
      <c r="H35" s="24">
        <f t="shared" si="3"/>
        <v>-0.008385999524912861</v>
      </c>
      <c r="I35" s="36"/>
      <c r="J35" s="37"/>
      <c r="K35" s="37"/>
      <c r="L35" s="37"/>
      <c r="M35" s="76">
        <f>Maintenance!A43</f>
        <v>490</v>
      </c>
      <c r="N35" s="45">
        <f t="shared" si="13"/>
        <v>7.241863259973522E-13</v>
      </c>
      <c r="O35" s="23">
        <f t="shared" si="6"/>
        <v>2.1116515456975143E-09</v>
      </c>
      <c r="P35" s="24">
        <f t="shared" si="7"/>
        <v>-0.00707096313139747</v>
      </c>
      <c r="Q35" s="36"/>
      <c r="R35" s="37"/>
      <c r="S35" s="37"/>
      <c r="T35" s="39"/>
      <c r="U35" s="76">
        <f>Maintenance!A43</f>
        <v>490</v>
      </c>
      <c r="V35" s="45">
        <f t="shared" si="14"/>
        <v>2.334475760147979E-12</v>
      </c>
      <c r="W35" s="23">
        <f t="shared" si="10"/>
        <v>2.0149208589973624E-09</v>
      </c>
      <c r="X35" s="24">
        <f t="shared" si="11"/>
        <v>-0.005991976783663802</v>
      </c>
    </row>
    <row r="36" spans="1:24" ht="12.75">
      <c r="A36" s="36"/>
      <c r="B36" s="36"/>
      <c r="C36" s="36"/>
      <c r="D36" s="36"/>
      <c r="E36" s="76">
        <f>Maintenance!A44</f>
        <v>500</v>
      </c>
      <c r="F36" s="45">
        <f t="shared" si="12"/>
        <v>1.400157142857138E-13</v>
      </c>
      <c r="G36" s="23">
        <f t="shared" si="2"/>
        <v>1.0020381597069703E-09</v>
      </c>
      <c r="H36" s="24">
        <f t="shared" si="3"/>
        <v>-0.007709414960810186</v>
      </c>
      <c r="I36" s="36"/>
      <c r="J36" s="37"/>
      <c r="K36" s="37"/>
      <c r="L36" s="37"/>
      <c r="M36" s="76">
        <f>Maintenance!A44</f>
        <v>500</v>
      </c>
      <c r="N36" s="45">
        <f t="shared" si="13"/>
        <v>6.153761904761891E-13</v>
      </c>
      <c r="O36" s="23">
        <f t="shared" si="6"/>
        <v>1.3855278429928132E-09</v>
      </c>
      <c r="P36" s="24">
        <f t="shared" si="7"/>
        <v>-0.006704949137323126</v>
      </c>
      <c r="Q36" s="36"/>
      <c r="R36" s="37"/>
      <c r="S36" s="37"/>
      <c r="T36" s="39"/>
      <c r="U36" s="76">
        <f>Maintenance!A44</f>
        <v>500</v>
      </c>
      <c r="V36" s="45">
        <f t="shared" si="14"/>
        <v>2.0336190476190376E-12</v>
      </c>
      <c r="W36" s="23">
        <f t="shared" si="10"/>
        <v>1.4408455882625673E-09</v>
      </c>
      <c r="X36" s="24">
        <f t="shared" si="11"/>
        <v>-0.00570069568017761</v>
      </c>
    </row>
    <row r="37" spans="1:24" ht="12.75">
      <c r="A37" s="36"/>
      <c r="B37" s="36"/>
      <c r="C37" s="36"/>
      <c r="D37" s="36"/>
      <c r="E37" s="76">
        <f>Maintenance!A45</f>
        <v>510</v>
      </c>
      <c r="F37" s="45">
        <f t="shared" si="12"/>
        <v>1.172418413531795E-13</v>
      </c>
      <c r="G37" s="23">
        <f t="shared" si="2"/>
        <v>1.0020381597069703E-09</v>
      </c>
      <c r="H37" s="24">
        <f t="shared" si="3"/>
        <v>-0.007709414960810186</v>
      </c>
      <c r="I37" s="36"/>
      <c r="J37" s="37"/>
      <c r="K37" s="37"/>
      <c r="L37" s="37"/>
      <c r="M37" s="76">
        <f>Maintenance!A45</f>
        <v>510</v>
      </c>
      <c r="N37" s="45">
        <f t="shared" si="13"/>
        <v>5.273405861371985E-13</v>
      </c>
      <c r="O37" s="23">
        <f t="shared" si="6"/>
        <v>1.3855278429928132E-09</v>
      </c>
      <c r="P37" s="24">
        <f t="shared" si="7"/>
        <v>-0.006704949137323126</v>
      </c>
      <c r="Q37" s="36"/>
      <c r="R37" s="37"/>
      <c r="S37" s="37"/>
      <c r="T37" s="39"/>
      <c r="U37" s="76">
        <f>Maintenance!A45</f>
        <v>510</v>
      </c>
      <c r="V37" s="45">
        <f t="shared" si="14"/>
        <v>1.7834570058919714E-12</v>
      </c>
      <c r="W37" s="23">
        <f t="shared" si="10"/>
        <v>1.4408455882625673E-09</v>
      </c>
      <c r="X37" s="24">
        <f t="shared" si="11"/>
        <v>-0.00570069568017761</v>
      </c>
    </row>
    <row r="38" spans="1:24" ht="12.75">
      <c r="A38" s="36"/>
      <c r="B38" s="36"/>
      <c r="C38" s="36"/>
      <c r="D38" s="36"/>
      <c r="E38" s="76">
        <f>Maintenance!A46</f>
        <v>520</v>
      </c>
      <c r="F38" s="45">
        <f t="shared" si="12"/>
        <v>9.817219041453417E-14</v>
      </c>
      <c r="G38" s="23">
        <f t="shared" si="2"/>
        <v>1.0020381597069703E-09</v>
      </c>
      <c r="H38" s="24">
        <f t="shared" si="3"/>
        <v>-0.007709414960810186</v>
      </c>
      <c r="I38" s="36"/>
      <c r="J38" s="37"/>
      <c r="K38" s="37"/>
      <c r="L38" s="37"/>
      <c r="M38" s="76">
        <f>Maintenance!A46</f>
        <v>520</v>
      </c>
      <c r="N38" s="45">
        <f t="shared" si="13"/>
        <v>4.518993391218703E-13</v>
      </c>
      <c r="O38" s="23">
        <f t="shared" si="6"/>
        <v>1.3855278429928132E-09</v>
      </c>
      <c r="P38" s="24">
        <f t="shared" si="7"/>
        <v>-0.006704949137323126</v>
      </c>
      <c r="Q38" s="36"/>
      <c r="R38" s="37"/>
      <c r="S38" s="37"/>
      <c r="T38" s="37"/>
      <c r="U38" s="76">
        <f>Maintenance!A46</f>
        <v>520</v>
      </c>
      <c r="V38" s="45">
        <f t="shared" si="14"/>
        <v>1.564068204214129E-12</v>
      </c>
      <c r="W38" s="23">
        <f t="shared" si="10"/>
        <v>1.4408455882625673E-09</v>
      </c>
      <c r="X38" s="24">
        <f t="shared" si="11"/>
        <v>-0.00570069568017761</v>
      </c>
    </row>
    <row r="39" spans="1:24" ht="12.75">
      <c r="A39" s="36"/>
      <c r="B39" s="36"/>
      <c r="C39" s="36"/>
      <c r="D39" s="36"/>
      <c r="E39" s="76">
        <f>Maintenance!A47</f>
        <v>530</v>
      </c>
      <c r="F39" s="45">
        <f t="shared" si="12"/>
        <v>8.220426137589166E-14</v>
      </c>
      <c r="G39" s="23">
        <f t="shared" si="2"/>
        <v>1.0020381597069703E-09</v>
      </c>
      <c r="H39" s="24">
        <f t="shared" si="3"/>
        <v>-0.007709414960810186</v>
      </c>
      <c r="I39" s="36"/>
      <c r="J39" s="37"/>
      <c r="K39" s="37"/>
      <c r="L39" s="37"/>
      <c r="M39" s="76">
        <f>Maintenance!A47</f>
        <v>530</v>
      </c>
      <c r="N39" s="45">
        <f t="shared" si="13"/>
        <v>3.8725070299378206E-13</v>
      </c>
      <c r="O39" s="23">
        <f t="shared" si="6"/>
        <v>1.3855278429928132E-09</v>
      </c>
      <c r="P39" s="24">
        <f t="shared" si="7"/>
        <v>-0.006704949137323126</v>
      </c>
      <c r="Q39" s="36"/>
      <c r="R39" s="37"/>
      <c r="S39" s="37"/>
      <c r="T39" s="37"/>
      <c r="U39" s="76">
        <f>Maintenance!A47</f>
        <v>530</v>
      </c>
      <c r="V39" s="45">
        <f t="shared" si="14"/>
        <v>1.3716671270189224E-12</v>
      </c>
      <c r="W39" s="23">
        <f t="shared" si="10"/>
        <v>1.4408455882625673E-09</v>
      </c>
      <c r="X39" s="24">
        <f t="shared" si="11"/>
        <v>-0.00570069568017761</v>
      </c>
    </row>
    <row r="40" spans="1:24" ht="12.75">
      <c r="A40" s="36"/>
      <c r="B40" s="36"/>
      <c r="C40" s="36"/>
      <c r="D40" s="36"/>
      <c r="E40" s="76">
        <f>Maintenance!A48</f>
        <v>540</v>
      </c>
      <c r="F40" s="45">
        <f t="shared" si="12"/>
        <v>6.883355214773199E-14</v>
      </c>
      <c r="G40" s="23">
        <f t="shared" si="2"/>
        <v>1.0020381597069703E-09</v>
      </c>
      <c r="H40" s="24">
        <f t="shared" si="3"/>
        <v>-0.007709414960810186</v>
      </c>
      <c r="I40" s="36"/>
      <c r="J40" s="37"/>
      <c r="K40" s="37"/>
      <c r="L40" s="37"/>
      <c r="M40" s="76">
        <f>Maintenance!A48</f>
        <v>540</v>
      </c>
      <c r="N40" s="45">
        <f t="shared" si="13"/>
        <v>3.3185068882947643E-13</v>
      </c>
      <c r="O40" s="23">
        <f t="shared" si="6"/>
        <v>1.3855278429928132E-09</v>
      </c>
      <c r="P40" s="24">
        <f t="shared" si="7"/>
        <v>-0.006704949137323126</v>
      </c>
      <c r="Q40" s="36"/>
      <c r="R40" s="37"/>
      <c r="S40" s="37"/>
      <c r="T40" s="37"/>
      <c r="U40" s="76">
        <f>Maintenance!A48</f>
        <v>540</v>
      </c>
      <c r="V40" s="45">
        <f t="shared" si="14"/>
        <v>1.2029339272258203E-12</v>
      </c>
      <c r="W40" s="23">
        <f t="shared" si="10"/>
        <v>1.4408455882625673E-09</v>
      </c>
      <c r="X40" s="24">
        <f t="shared" si="11"/>
        <v>-0.00570069568017761</v>
      </c>
    </row>
    <row r="41" spans="1:24" ht="12.75">
      <c r="A41" s="36"/>
      <c r="B41" s="36"/>
      <c r="C41" s="36"/>
      <c r="D41" s="36"/>
      <c r="E41" s="76">
        <f>Maintenance!A49</f>
        <v>550</v>
      </c>
      <c r="F41" s="45">
        <f t="shared" si="12"/>
        <v>5.763761904761874E-14</v>
      </c>
      <c r="G41" s="23">
        <f t="shared" si="2"/>
        <v>3.54382887744225E-10</v>
      </c>
      <c r="H41" s="24">
        <f t="shared" si="3"/>
        <v>-0.00688866674635328</v>
      </c>
      <c r="I41" s="36"/>
      <c r="J41" s="37"/>
      <c r="K41" s="37"/>
      <c r="L41" s="37"/>
      <c r="M41" s="76">
        <f>Maintenance!A49</f>
        <v>550</v>
      </c>
      <c r="N41" s="45">
        <f t="shared" si="13"/>
        <v>2.8437619047619036E-13</v>
      </c>
      <c r="O41" s="23">
        <f t="shared" si="6"/>
        <v>8.895556034235831E-10</v>
      </c>
      <c r="P41" s="24">
        <f t="shared" si="7"/>
        <v>-0.006355054304763037</v>
      </c>
      <c r="Q41" s="36"/>
      <c r="R41" s="37"/>
      <c r="S41" s="37"/>
      <c r="T41" s="37"/>
      <c r="U41" s="76">
        <f>Maintenance!A49</f>
        <v>550</v>
      </c>
      <c r="V41" s="45">
        <f t="shared" si="14"/>
        <v>1.0549571428571332E-12</v>
      </c>
      <c r="W41" s="23">
        <f t="shared" si="10"/>
        <v>1.0557199339289686E-09</v>
      </c>
      <c r="X41" s="24">
        <f t="shared" si="11"/>
        <v>-0.0054551161907779285</v>
      </c>
    </row>
    <row r="42" spans="1:24" ht="12.75">
      <c r="A42" s="36"/>
      <c r="B42" s="36"/>
      <c r="C42" s="36"/>
      <c r="D42" s="36"/>
      <c r="E42" s="76">
        <f>Maintenance!A50</f>
        <v>560</v>
      </c>
      <c r="F42" s="45">
        <f t="shared" si="12"/>
        <v>4.918349252314777E-14</v>
      </c>
      <c r="G42" s="23">
        <f t="shared" si="2"/>
        <v>3.54382887744225E-10</v>
      </c>
      <c r="H42" s="24">
        <f t="shared" si="3"/>
        <v>-0.00688866674635328</v>
      </c>
      <c r="I42" s="36"/>
      <c r="J42" s="37"/>
      <c r="K42" s="37"/>
      <c r="L42" s="37"/>
      <c r="M42" s="76">
        <f>Maintenance!A50</f>
        <v>560</v>
      </c>
      <c r="N42" s="45">
        <f t="shared" si="13"/>
        <v>2.4566466188547443E-13</v>
      </c>
      <c r="O42" s="23">
        <f t="shared" si="6"/>
        <v>8.895556034235831E-10</v>
      </c>
      <c r="P42" s="24">
        <f t="shared" si="7"/>
        <v>-0.006355054304763037</v>
      </c>
      <c r="Q42" s="36"/>
      <c r="R42" s="37"/>
      <c r="S42" s="37"/>
      <c r="T42" s="37"/>
      <c r="U42" s="76">
        <f>Maintenance!A50</f>
        <v>560</v>
      </c>
      <c r="V42" s="45">
        <f t="shared" si="14"/>
        <v>9.304298930989754E-13</v>
      </c>
      <c r="W42" s="23">
        <f t="shared" si="10"/>
        <v>1.0557199339289686E-09</v>
      </c>
      <c r="X42" s="24">
        <f t="shared" si="11"/>
        <v>-0.0054551161907779285</v>
      </c>
    </row>
    <row r="43" spans="1:24" ht="12.75">
      <c r="A43" s="36"/>
      <c r="B43" s="36"/>
      <c r="C43" s="36"/>
      <c r="D43" s="36"/>
      <c r="E43" s="76">
        <f>Maintenance!A51</f>
        <v>570</v>
      </c>
      <c r="F43" s="45">
        <f t="shared" si="12"/>
        <v>4.196939389144416E-14</v>
      </c>
      <c r="G43" s="23">
        <f t="shared" si="2"/>
        <v>3.54382887744225E-10</v>
      </c>
      <c r="H43" s="24">
        <f t="shared" si="3"/>
        <v>-0.00688866674635328</v>
      </c>
      <c r="I43" s="36"/>
      <c r="J43" s="37"/>
      <c r="K43" s="37"/>
      <c r="L43" s="37"/>
      <c r="M43" s="76">
        <f>Maintenance!A51</f>
        <v>570</v>
      </c>
      <c r="N43" s="45">
        <f t="shared" si="13"/>
        <v>2.1222285170304314E-13</v>
      </c>
      <c r="O43" s="23">
        <f t="shared" si="6"/>
        <v>8.895556034235831E-10</v>
      </c>
      <c r="P43" s="24">
        <f t="shared" si="7"/>
        <v>-0.006355054304763037</v>
      </c>
      <c r="Q43" s="36"/>
      <c r="R43" s="37"/>
      <c r="S43" s="37"/>
      <c r="T43" s="37"/>
      <c r="U43" s="76">
        <f>Maintenance!A51</f>
        <v>570</v>
      </c>
      <c r="V43" s="45">
        <f t="shared" si="14"/>
        <v>8.206018527232346E-13</v>
      </c>
      <c r="W43" s="23">
        <f t="shared" si="10"/>
        <v>1.0557199339289686E-09</v>
      </c>
      <c r="X43" s="24">
        <f t="shared" si="11"/>
        <v>-0.0054551161907779285</v>
      </c>
    </row>
    <row r="44" spans="1:24" ht="12.75">
      <c r="A44" s="36"/>
      <c r="B44" s="36"/>
      <c r="C44" s="36"/>
      <c r="D44" s="36"/>
      <c r="E44" s="76">
        <f>Maintenance!A52</f>
        <v>580</v>
      </c>
      <c r="F44" s="45">
        <f t="shared" si="12"/>
        <v>3.581343929136797E-14</v>
      </c>
      <c r="G44" s="23">
        <f t="shared" si="2"/>
        <v>3.54382887744225E-10</v>
      </c>
      <c r="H44" s="24">
        <f t="shared" si="3"/>
        <v>-0.00688866674635328</v>
      </c>
      <c r="I44" s="36"/>
      <c r="J44" s="37"/>
      <c r="K44" s="37"/>
      <c r="L44" s="37"/>
      <c r="M44" s="76">
        <f>Maintenance!A52</f>
        <v>580</v>
      </c>
      <c r="N44" s="45">
        <f t="shared" si="13"/>
        <v>1.8333340432157086E-13</v>
      </c>
      <c r="O44" s="23">
        <f t="shared" si="6"/>
        <v>8.895556034235831E-10</v>
      </c>
      <c r="P44" s="24">
        <f t="shared" si="7"/>
        <v>-0.006355054304763037</v>
      </c>
      <c r="Q44" s="36"/>
      <c r="R44" s="37"/>
      <c r="S44" s="37"/>
      <c r="T44" s="37"/>
      <c r="U44" s="76">
        <f>Maintenance!A52</f>
        <v>580</v>
      </c>
      <c r="V44" s="45">
        <f t="shared" si="14"/>
        <v>7.237379255410147E-13</v>
      </c>
      <c r="W44" s="23">
        <f t="shared" si="10"/>
        <v>1.0557199339289686E-09</v>
      </c>
      <c r="X44" s="24">
        <f t="shared" si="11"/>
        <v>-0.0054551161907779285</v>
      </c>
    </row>
    <row r="45" spans="5:24" ht="12.75">
      <c r="E45" s="76">
        <f>Maintenance!A53</f>
        <v>590</v>
      </c>
      <c r="F45" s="45">
        <f aca="true" t="shared" si="18" ref="F45:F92">(10^(E45*H45+LOG(G45)))</f>
        <v>3.056042308340232E-14</v>
      </c>
      <c r="G45" s="23">
        <f aca="true" t="shared" si="19" ref="G45:G92">LOOKUP(E45,$A$4:$A$23,$C$4:$C$22)</f>
        <v>3.54382887744225E-10</v>
      </c>
      <c r="H45" s="24">
        <f aca="true" t="shared" si="20" ref="H45:H92">LOOKUP(E45,$A$4:$A$23,$D$4:$D$22)</f>
        <v>-0.00688866674635328</v>
      </c>
      <c r="M45" s="76">
        <f>Maintenance!A53</f>
        <v>590</v>
      </c>
      <c r="N45" s="45">
        <f t="shared" si="13"/>
        <v>1.5837661623342862E-13</v>
      </c>
      <c r="O45" s="23">
        <f aca="true" t="shared" si="21" ref="O45:O106">LOOKUP(M45,$I$4:$I$23,$K$4:$K$22)</f>
        <v>8.895556034235831E-10</v>
      </c>
      <c r="P45" s="24">
        <f aca="true" t="shared" si="22" ref="P45:P106">LOOKUP(M45,$I$4:$I$23,$L$4:$L$22)</f>
        <v>-0.006355054304763037</v>
      </c>
      <c r="U45" s="76">
        <f>Maintenance!A53</f>
        <v>590</v>
      </c>
      <c r="V45" s="45">
        <f t="shared" si="14"/>
        <v>6.383078262962133E-13</v>
      </c>
      <c r="W45" s="23">
        <f aca="true" t="shared" si="23" ref="W45:W106">LOOKUP(U45,$Q$4:$Q$23,$S$4:$S$22)</f>
        <v>1.0557199339289686E-09</v>
      </c>
      <c r="X45" s="24">
        <f aca="true" t="shared" si="24" ref="X45:X106">LOOKUP(U45,$Q$4:$Q$23,$T$4:$T$22)</f>
        <v>-0.0054551161907779285</v>
      </c>
    </row>
    <row r="46" spans="5:24" ht="12.75">
      <c r="E46" s="76">
        <f>Maintenance!A54</f>
        <v>600</v>
      </c>
      <c r="F46" s="45">
        <f t="shared" si="18"/>
        <v>2.607790476190469E-14</v>
      </c>
      <c r="G46" s="23">
        <f t="shared" si="19"/>
        <v>9.146523542723071E-11</v>
      </c>
      <c r="H46" s="24">
        <f t="shared" si="20"/>
        <v>-0.005908305602740995</v>
      </c>
      <c r="M46" s="76">
        <f>Maintenance!A54</f>
        <v>600</v>
      </c>
      <c r="N46" s="45">
        <f t="shared" si="13"/>
        <v>1.3681714285714204E-13</v>
      </c>
      <c r="O46" s="23">
        <f t="shared" si="21"/>
        <v>5.308960291097996E-10</v>
      </c>
      <c r="P46" s="24">
        <f t="shared" si="22"/>
        <v>-0.0059814482669370865</v>
      </c>
      <c r="U46" s="76">
        <f>Maintenance!A54</f>
        <v>600</v>
      </c>
      <c r="V46" s="45">
        <f t="shared" si="14"/>
        <v>5.629619047619033E-13</v>
      </c>
      <c r="W46" s="23">
        <f t="shared" si="23"/>
        <v>7.773884947710758E-10</v>
      </c>
      <c r="X46" s="24">
        <f t="shared" si="24"/>
        <v>-0.005233598502349928</v>
      </c>
    </row>
    <row r="47" spans="5:24" ht="12.75">
      <c r="E47" s="76">
        <f>Maintenance!A55</f>
        <v>610</v>
      </c>
      <c r="F47" s="45">
        <f t="shared" si="18"/>
        <v>2.276091091056574E-14</v>
      </c>
      <c r="G47" s="23">
        <f t="shared" si="19"/>
        <v>9.146523542723071E-11</v>
      </c>
      <c r="H47" s="24">
        <f t="shared" si="20"/>
        <v>-0.005908305602740995</v>
      </c>
      <c r="M47" s="76">
        <f>Maintenance!A55</f>
        <v>610</v>
      </c>
      <c r="N47" s="45">
        <f t="shared" si="13"/>
        <v>1.192136634691223E-13</v>
      </c>
      <c r="O47" s="23">
        <f t="shared" si="21"/>
        <v>5.308960291097996E-10</v>
      </c>
      <c r="P47" s="24">
        <f t="shared" si="22"/>
        <v>-0.0059814482669370865</v>
      </c>
      <c r="U47" s="76">
        <f>Maintenance!A55</f>
        <v>610</v>
      </c>
      <c r="V47" s="45">
        <f t="shared" si="14"/>
        <v>4.990488077979985E-13</v>
      </c>
      <c r="W47" s="23">
        <f t="shared" si="23"/>
        <v>7.773884947710758E-10</v>
      </c>
      <c r="X47" s="24">
        <f t="shared" si="24"/>
        <v>-0.005233598502349928</v>
      </c>
    </row>
    <row r="48" spans="5:24" ht="12.75">
      <c r="E48" s="76">
        <f>Maintenance!A56</f>
        <v>620</v>
      </c>
      <c r="F48" s="45">
        <f t="shared" si="18"/>
        <v>1.986582396893731E-14</v>
      </c>
      <c r="G48" s="23">
        <f t="shared" si="19"/>
        <v>9.146523542723071E-11</v>
      </c>
      <c r="H48" s="24">
        <f t="shared" si="20"/>
        <v>-0.005908305602740995</v>
      </c>
      <c r="M48" s="76">
        <f>Maintenance!A56</f>
        <v>620</v>
      </c>
      <c r="N48" s="45">
        <f t="shared" si="13"/>
        <v>1.038751231091595E-13</v>
      </c>
      <c r="O48" s="23">
        <f t="shared" si="21"/>
        <v>5.308960291097996E-10</v>
      </c>
      <c r="P48" s="24">
        <f t="shared" si="22"/>
        <v>-0.0059814482669370865</v>
      </c>
      <c r="U48" s="76">
        <f>Maintenance!A56</f>
        <v>620</v>
      </c>
      <c r="V48" s="45">
        <f t="shared" si="14"/>
        <v>4.423917683558666E-13</v>
      </c>
      <c r="W48" s="23">
        <f t="shared" si="23"/>
        <v>7.773884947710758E-10</v>
      </c>
      <c r="X48" s="24">
        <f t="shared" si="24"/>
        <v>-0.005233598502349928</v>
      </c>
    </row>
    <row r="49" spans="5:24" ht="12.75">
      <c r="E49" s="76">
        <f>Maintenance!A57</f>
        <v>630</v>
      </c>
      <c r="F49" s="45">
        <f t="shared" si="18"/>
        <v>1.733897924891947E-14</v>
      </c>
      <c r="G49" s="23">
        <f t="shared" si="19"/>
        <v>9.146523542723071E-11</v>
      </c>
      <c r="H49" s="24">
        <f t="shared" si="20"/>
        <v>-0.005908305602740995</v>
      </c>
      <c r="M49" s="76">
        <f>Maintenance!A57</f>
        <v>630</v>
      </c>
      <c r="N49" s="45">
        <f t="shared" si="13"/>
        <v>9.051010502447839E-14</v>
      </c>
      <c r="O49" s="23">
        <f t="shared" si="21"/>
        <v>5.308960291097996E-10</v>
      </c>
      <c r="P49" s="24">
        <f t="shared" si="22"/>
        <v>-0.0059814482669370865</v>
      </c>
      <c r="U49" s="76">
        <f>Maintenance!A57</f>
        <v>630</v>
      </c>
      <c r="V49" s="45">
        <f t="shared" si="14"/>
        <v>3.9216700581368613E-13</v>
      </c>
      <c r="W49" s="23">
        <f t="shared" si="23"/>
        <v>7.773884947710758E-10</v>
      </c>
      <c r="X49" s="24">
        <f t="shared" si="24"/>
        <v>-0.005233598502349928</v>
      </c>
    </row>
    <row r="50" spans="5:24" ht="12.75">
      <c r="E50" s="76">
        <f>Maintenance!A58</f>
        <v>640</v>
      </c>
      <c r="F50" s="45">
        <f t="shared" si="18"/>
        <v>1.513353797277909E-14</v>
      </c>
      <c r="G50" s="23">
        <f t="shared" si="19"/>
        <v>9.146523542723071E-11</v>
      </c>
      <c r="H50" s="24">
        <f t="shared" si="20"/>
        <v>-0.005908305602740995</v>
      </c>
      <c r="M50" s="76">
        <f>Maintenance!A58</f>
        <v>640</v>
      </c>
      <c r="N50" s="45">
        <f t="shared" si="13"/>
        <v>7.886468738942699E-14</v>
      </c>
      <c r="O50" s="23">
        <f t="shared" si="21"/>
        <v>5.308960291097996E-10</v>
      </c>
      <c r="P50" s="24">
        <f t="shared" si="22"/>
        <v>-0.0059814482669370865</v>
      </c>
      <c r="U50" s="76">
        <f>Maintenance!A58</f>
        <v>640</v>
      </c>
      <c r="V50" s="45">
        <f t="shared" si="14"/>
        <v>3.476442634103358E-13</v>
      </c>
      <c r="W50" s="23">
        <f t="shared" si="23"/>
        <v>7.773884947710758E-10</v>
      </c>
      <c r="X50" s="24">
        <f t="shared" si="24"/>
        <v>-0.005233598502349928</v>
      </c>
    </row>
    <row r="51" spans="5:24" ht="12.75">
      <c r="E51" s="76">
        <f>Maintenance!A59</f>
        <v>650</v>
      </c>
      <c r="F51" s="45">
        <f t="shared" si="18"/>
        <v>1.3208619047619002E-14</v>
      </c>
      <c r="G51" s="23">
        <f t="shared" si="19"/>
        <v>1.915853816901725E-11</v>
      </c>
      <c r="H51" s="24">
        <f t="shared" si="20"/>
        <v>-0.004863853775027671</v>
      </c>
      <c r="M51" s="76">
        <f>Maintenance!A59</f>
        <v>650</v>
      </c>
      <c r="N51" s="45">
        <f t="shared" si="13"/>
        <v>6.871761904761847E-14</v>
      </c>
      <c r="O51" s="23">
        <f t="shared" si="21"/>
        <v>2.8017551208838317E-10</v>
      </c>
      <c r="P51" s="24">
        <f t="shared" si="22"/>
        <v>-0.00555440318598361</v>
      </c>
      <c r="U51" s="76">
        <f>Maintenance!A59</f>
        <v>650</v>
      </c>
      <c r="V51" s="45">
        <f t="shared" si="14"/>
        <v>3.081761904761882E-13</v>
      </c>
      <c r="W51" s="23">
        <f t="shared" si="23"/>
        <v>5.64926810634567E-10</v>
      </c>
      <c r="X51" s="24">
        <f t="shared" si="24"/>
        <v>-0.005020297082935805</v>
      </c>
    </row>
    <row r="52" spans="5:24" ht="12.75">
      <c r="E52" s="76">
        <f>Maintenance!A60</f>
        <v>660</v>
      </c>
      <c r="F52" s="45">
        <f t="shared" si="18"/>
        <v>1.1809156471147459E-14</v>
      </c>
      <c r="G52" s="23">
        <f t="shared" si="19"/>
        <v>1.915853816901725E-11</v>
      </c>
      <c r="H52" s="24">
        <f t="shared" si="20"/>
        <v>-0.004863853775027671</v>
      </c>
      <c r="M52" s="76">
        <f>Maintenance!A60</f>
        <v>660</v>
      </c>
      <c r="N52" s="45">
        <f t="shared" si="13"/>
        <v>6.04677865888906E-14</v>
      </c>
      <c r="O52" s="23">
        <f t="shared" si="21"/>
        <v>2.8017551208838317E-10</v>
      </c>
      <c r="P52" s="24">
        <f t="shared" si="22"/>
        <v>-0.00555440318598361</v>
      </c>
      <c r="U52" s="76">
        <f>Maintenance!A60</f>
        <v>660</v>
      </c>
      <c r="V52" s="45">
        <f t="shared" si="14"/>
        <v>2.745339833402119E-13</v>
      </c>
      <c r="W52" s="23">
        <f t="shared" si="23"/>
        <v>5.64926810634567E-10</v>
      </c>
      <c r="X52" s="24">
        <f t="shared" si="24"/>
        <v>-0.005020297082935805</v>
      </c>
    </row>
    <row r="53" spans="5:24" ht="12.75">
      <c r="E53" s="76">
        <f>Maintenance!A61</f>
        <v>670</v>
      </c>
      <c r="F53" s="45">
        <f t="shared" si="18"/>
        <v>1.0557967949358256E-14</v>
      </c>
      <c r="G53" s="23">
        <f t="shared" si="19"/>
        <v>1.915853816901725E-11</v>
      </c>
      <c r="H53" s="24">
        <f t="shared" si="20"/>
        <v>-0.004863853775027671</v>
      </c>
      <c r="M53" s="76">
        <f>Maintenance!A61</f>
        <v>670</v>
      </c>
      <c r="N53" s="45">
        <f t="shared" si="13"/>
        <v>5.32083804071548E-14</v>
      </c>
      <c r="O53" s="23">
        <f t="shared" si="21"/>
        <v>2.8017551208838317E-10</v>
      </c>
      <c r="P53" s="24">
        <f t="shared" si="22"/>
        <v>-0.00555440318598361</v>
      </c>
      <c r="U53" s="76">
        <f>Maintenance!A61</f>
        <v>670</v>
      </c>
      <c r="V53" s="45">
        <f t="shared" si="14"/>
        <v>2.4456434448159294E-13</v>
      </c>
      <c r="W53" s="23">
        <f t="shared" si="23"/>
        <v>5.64926810634567E-10</v>
      </c>
      <c r="X53" s="24">
        <f t="shared" si="24"/>
        <v>-0.005020297082935805</v>
      </c>
    </row>
    <row r="54" spans="5:24" ht="12.75">
      <c r="E54" s="76">
        <f>Maintenance!A62</f>
        <v>680</v>
      </c>
      <c r="F54" s="45">
        <f t="shared" si="18"/>
        <v>9.439343740767974E-15</v>
      </c>
      <c r="G54" s="23">
        <f t="shared" si="19"/>
        <v>1.915853816901725E-11</v>
      </c>
      <c r="H54" s="24">
        <f t="shared" si="20"/>
        <v>-0.004863853775027671</v>
      </c>
      <c r="M54" s="76">
        <f>Maintenance!A62</f>
        <v>680</v>
      </c>
      <c r="N54" s="45">
        <f t="shared" si="13"/>
        <v>4.682049575918531E-14</v>
      </c>
      <c r="O54" s="23">
        <f t="shared" si="21"/>
        <v>2.8017551208838317E-10</v>
      </c>
      <c r="P54" s="24">
        <f t="shared" si="22"/>
        <v>-0.00555440318598361</v>
      </c>
      <c r="U54" s="76">
        <f>Maintenance!A62</f>
        <v>680</v>
      </c>
      <c r="V54" s="45">
        <f t="shared" si="14"/>
        <v>2.178663561574107E-13</v>
      </c>
      <c r="W54" s="23">
        <f t="shared" si="23"/>
        <v>5.64926810634567E-10</v>
      </c>
      <c r="X54" s="24">
        <f t="shared" si="24"/>
        <v>-0.005020297082935805</v>
      </c>
    </row>
    <row r="55" spans="5:24" ht="12.75">
      <c r="E55" s="76">
        <f>Maintenance!A63</f>
        <v>690</v>
      </c>
      <c r="F55" s="45">
        <f t="shared" si="18"/>
        <v>8.43923856216972E-15</v>
      </c>
      <c r="G55" s="23">
        <f t="shared" si="19"/>
        <v>1.915853816901725E-11</v>
      </c>
      <c r="H55" s="24">
        <f t="shared" si="20"/>
        <v>-0.004863853775027671</v>
      </c>
      <c r="M55" s="76">
        <f>Maintenance!A63</f>
        <v>690</v>
      </c>
      <c r="N55" s="45">
        <f t="shared" si="13"/>
        <v>4.1199502904642656E-14</v>
      </c>
      <c r="O55" s="23">
        <f t="shared" si="21"/>
        <v>2.8017551208838317E-10</v>
      </c>
      <c r="P55" s="24">
        <f t="shared" si="22"/>
        <v>-0.00555440318598361</v>
      </c>
      <c r="U55" s="76">
        <f>Maintenance!A63</f>
        <v>690</v>
      </c>
      <c r="V55" s="45">
        <f t="shared" si="14"/>
        <v>1.9408286700958794E-13</v>
      </c>
      <c r="W55" s="23">
        <f t="shared" si="23"/>
        <v>5.64926810634567E-10</v>
      </c>
      <c r="X55" s="24">
        <f t="shared" si="24"/>
        <v>-0.005020297082935805</v>
      </c>
    </row>
    <row r="56" spans="5:24" ht="12.75">
      <c r="E56" s="76">
        <f>Maintenance!A64</f>
        <v>700</v>
      </c>
      <c r="F56" s="45">
        <f t="shared" si="18"/>
        <v>7.54509523809523E-15</v>
      </c>
      <c r="G56" s="23">
        <f t="shared" si="19"/>
        <v>4.1067224683221046E-12</v>
      </c>
      <c r="H56" s="24">
        <f t="shared" si="20"/>
        <v>-0.00390832946893525</v>
      </c>
      <c r="M56" s="76">
        <f>Maintenance!A64</f>
        <v>700</v>
      </c>
      <c r="N56" s="45">
        <f t="shared" si="13"/>
        <v>3.625333333333307E-14</v>
      </c>
      <c r="O56" s="23">
        <f t="shared" si="21"/>
        <v>1.2612402367545685E-10</v>
      </c>
      <c r="P56" s="24">
        <f t="shared" si="22"/>
        <v>-0.005059214104562635</v>
      </c>
      <c r="U56" s="76">
        <f>Maintenance!A64</f>
        <v>700</v>
      </c>
      <c r="V56" s="45">
        <f t="shared" si="14"/>
        <v>1.7289571428571394E-13</v>
      </c>
      <c r="W56" s="23">
        <f t="shared" si="23"/>
        <v>3.9733890793527473E-10</v>
      </c>
      <c r="X56" s="24">
        <f t="shared" si="24"/>
        <v>-0.004801966950903385</v>
      </c>
    </row>
    <row r="57" spans="5:24" ht="12.75">
      <c r="E57" s="76">
        <f>Maintenance!A65</f>
        <v>710</v>
      </c>
      <c r="F57" s="45">
        <f t="shared" si="18"/>
        <v>6.895748781355446E-15</v>
      </c>
      <c r="G57" s="23">
        <f t="shared" si="19"/>
        <v>4.1067224683221046E-12</v>
      </c>
      <c r="H57" s="24">
        <f t="shared" si="20"/>
        <v>-0.00390832946893525</v>
      </c>
      <c r="M57" s="76">
        <f>Maintenance!A65</f>
        <v>710</v>
      </c>
      <c r="N57" s="45">
        <f t="shared" si="13"/>
        <v>3.226679301309478E-14</v>
      </c>
      <c r="O57" s="23">
        <f t="shared" si="21"/>
        <v>1.2612402367545685E-10</v>
      </c>
      <c r="P57" s="24">
        <f t="shared" si="22"/>
        <v>-0.005059214104562635</v>
      </c>
      <c r="U57" s="76">
        <f>Maintenance!A65</f>
        <v>710</v>
      </c>
      <c r="V57" s="45">
        <f t="shared" si="14"/>
        <v>1.5479771962727916E-13</v>
      </c>
      <c r="W57" s="23">
        <f t="shared" si="23"/>
        <v>3.9733890793527473E-10</v>
      </c>
      <c r="X57" s="24">
        <f t="shared" si="24"/>
        <v>-0.004801966950903385</v>
      </c>
    </row>
    <row r="58" spans="5:24" ht="12.75">
      <c r="E58" s="76">
        <f>Maintenance!A66</f>
        <v>720</v>
      </c>
      <c r="F58" s="45">
        <f t="shared" si="18"/>
        <v>6.302286419855653E-15</v>
      </c>
      <c r="G58" s="23">
        <f t="shared" si="19"/>
        <v>4.1067224683221046E-12</v>
      </c>
      <c r="H58" s="24">
        <f t="shared" si="20"/>
        <v>-0.00390832946893525</v>
      </c>
      <c r="M58" s="76">
        <f>Maintenance!A66</f>
        <v>720</v>
      </c>
      <c r="N58" s="45">
        <f t="shared" si="13"/>
        <v>2.871862627850064E-14</v>
      </c>
      <c r="O58" s="23">
        <f t="shared" si="21"/>
        <v>1.2612402367545685E-10</v>
      </c>
      <c r="P58" s="24">
        <f t="shared" si="22"/>
        <v>-0.005059214104562635</v>
      </c>
      <c r="U58" s="76">
        <f>Maintenance!A66</f>
        <v>720</v>
      </c>
      <c r="V58" s="45">
        <f t="shared" si="14"/>
        <v>1.3859414677108553E-13</v>
      </c>
      <c r="W58" s="23">
        <f t="shared" si="23"/>
        <v>3.9733890793527473E-10</v>
      </c>
      <c r="X58" s="24">
        <f t="shared" si="24"/>
        <v>-0.004801966950903385</v>
      </c>
    </row>
    <row r="59" spans="5:24" ht="12.75">
      <c r="E59" s="76">
        <f>Maintenance!A67</f>
        <v>730</v>
      </c>
      <c r="F59" s="45">
        <f t="shared" si="18"/>
        <v>5.759898653107508E-15</v>
      </c>
      <c r="G59" s="23">
        <f t="shared" si="19"/>
        <v>4.1067224683221046E-12</v>
      </c>
      <c r="H59" s="24">
        <f t="shared" si="20"/>
        <v>-0.00390832946893525</v>
      </c>
      <c r="M59" s="76">
        <f>Maintenance!A67</f>
        <v>730</v>
      </c>
      <c r="N59" s="45">
        <f t="shared" si="13"/>
        <v>2.5560628073247837E-14</v>
      </c>
      <c r="O59" s="23">
        <f t="shared" si="21"/>
        <v>1.2612402367545685E-10</v>
      </c>
      <c r="P59" s="24">
        <f t="shared" si="22"/>
        <v>-0.005059214104562635</v>
      </c>
      <c r="U59" s="76">
        <f>Maintenance!A67</f>
        <v>730</v>
      </c>
      <c r="V59" s="45">
        <f t="shared" si="14"/>
        <v>1.2408669562739612E-13</v>
      </c>
      <c r="W59" s="23">
        <f t="shared" si="23"/>
        <v>3.9733890793527473E-10</v>
      </c>
      <c r="X59" s="24">
        <f t="shared" si="24"/>
        <v>-0.004801966950903385</v>
      </c>
    </row>
    <row r="60" spans="5:24" ht="12.75">
      <c r="E60" s="76">
        <f>Maintenance!A68</f>
        <v>740</v>
      </c>
      <c r="F60" s="45">
        <f t="shared" si="18"/>
        <v>5.264189896153524E-15</v>
      </c>
      <c r="G60" s="23">
        <f t="shared" si="19"/>
        <v>4.1067224683221046E-12</v>
      </c>
      <c r="H60" s="24">
        <f t="shared" si="20"/>
        <v>-0.00390832946893525</v>
      </c>
      <c r="M60" s="76">
        <f>Maintenance!A68</f>
        <v>740</v>
      </c>
      <c r="N60" s="45">
        <f t="shared" si="13"/>
        <v>2.274989413362064E-14</v>
      </c>
      <c r="O60" s="23">
        <f t="shared" si="21"/>
        <v>1.2612402367545685E-10</v>
      </c>
      <c r="P60" s="24">
        <f t="shared" si="22"/>
        <v>-0.005059214104562635</v>
      </c>
      <c r="U60" s="76">
        <f>Maintenance!A68</f>
        <v>740</v>
      </c>
      <c r="V60" s="45">
        <f t="shared" si="14"/>
        <v>1.1109782332408192E-13</v>
      </c>
      <c r="W60" s="23">
        <f t="shared" si="23"/>
        <v>3.9733890793527473E-10</v>
      </c>
      <c r="X60" s="24">
        <f t="shared" si="24"/>
        <v>-0.004801966950903385</v>
      </c>
    </row>
    <row r="61" spans="5:24" ht="12.75">
      <c r="E61" s="76">
        <f>Maintenance!A69</f>
        <v>750</v>
      </c>
      <c r="F61" s="45">
        <f t="shared" si="18"/>
        <v>4.811142857142805E-15</v>
      </c>
      <c r="G61" s="23">
        <f t="shared" si="19"/>
        <v>1.1244953427059036E-12</v>
      </c>
      <c r="H61" s="24">
        <f t="shared" si="20"/>
        <v>-0.0031582792113063717</v>
      </c>
      <c r="M61" s="76">
        <f>Maintenance!A69</f>
        <v>750</v>
      </c>
      <c r="N61" s="45">
        <f t="shared" si="13"/>
        <v>2.024823809523808E-14</v>
      </c>
      <c r="O61" s="23">
        <f t="shared" si="21"/>
        <v>4.801126864647662E-11</v>
      </c>
      <c r="P61" s="24">
        <f t="shared" si="22"/>
        <v>-0.004499941257227711</v>
      </c>
      <c r="U61" s="76">
        <f>Maintenance!A69</f>
        <v>750</v>
      </c>
      <c r="V61" s="45">
        <f t="shared" si="14"/>
        <v>9.946857142857073E-14</v>
      </c>
      <c r="W61" s="23">
        <f t="shared" si="23"/>
        <v>2.6750261369744316E-10</v>
      </c>
      <c r="X61" s="24">
        <f t="shared" si="24"/>
        <v>-0.004572856198829598</v>
      </c>
    </row>
    <row r="62" spans="5:24" ht="12.75">
      <c r="E62" s="76">
        <f>Maintenance!A70</f>
        <v>760</v>
      </c>
      <c r="F62" s="45">
        <f t="shared" si="18"/>
        <v>4.473685608527121E-15</v>
      </c>
      <c r="G62" s="23">
        <f t="shared" si="19"/>
        <v>1.1244953427059036E-12</v>
      </c>
      <c r="H62" s="24">
        <f t="shared" si="20"/>
        <v>-0.0031582792113063717</v>
      </c>
      <c r="M62" s="76">
        <f>Maintenance!A70</f>
        <v>760</v>
      </c>
      <c r="N62" s="45">
        <f t="shared" si="13"/>
        <v>1.8255251746119143E-14</v>
      </c>
      <c r="O62" s="23">
        <f t="shared" si="21"/>
        <v>4.801126864647662E-11</v>
      </c>
      <c r="P62" s="24">
        <f t="shared" si="22"/>
        <v>-0.004499941257227711</v>
      </c>
      <c r="U62" s="76">
        <f>Maintenance!A70</f>
        <v>760</v>
      </c>
      <c r="V62" s="45">
        <f t="shared" si="14"/>
        <v>8.952767757042668E-14</v>
      </c>
      <c r="W62" s="23">
        <f t="shared" si="23"/>
        <v>2.6750261369744316E-10</v>
      </c>
      <c r="X62" s="24">
        <f t="shared" si="24"/>
        <v>-0.004572856198829598</v>
      </c>
    </row>
    <row r="63" spans="5:24" ht="12.75">
      <c r="E63" s="76">
        <f>Maintenance!A71</f>
        <v>770</v>
      </c>
      <c r="F63" s="45">
        <f t="shared" si="18"/>
        <v>4.159897870051674E-15</v>
      </c>
      <c r="G63" s="23">
        <f t="shared" si="19"/>
        <v>1.1244953427059036E-12</v>
      </c>
      <c r="H63" s="24">
        <f t="shared" si="20"/>
        <v>-0.0031582792113063717</v>
      </c>
      <c r="M63" s="76">
        <f>Maintenance!A71</f>
        <v>770</v>
      </c>
      <c r="N63" s="45">
        <f t="shared" si="13"/>
        <v>1.6458430345727817E-14</v>
      </c>
      <c r="O63" s="23">
        <f t="shared" si="21"/>
        <v>4.801126864647662E-11</v>
      </c>
      <c r="P63" s="24">
        <f t="shared" si="22"/>
        <v>-0.004499941257227711</v>
      </c>
      <c r="U63" s="76">
        <f>Maintenance!A71</f>
        <v>770</v>
      </c>
      <c r="V63" s="45">
        <f t="shared" si="14"/>
        <v>8.058027712713328E-14</v>
      </c>
      <c r="W63" s="23">
        <f t="shared" si="23"/>
        <v>2.6750261369744316E-10</v>
      </c>
      <c r="X63" s="24">
        <f t="shared" si="24"/>
        <v>-0.004572856198829598</v>
      </c>
    </row>
    <row r="64" spans="5:24" ht="12.75">
      <c r="E64" s="76">
        <f>Maintenance!A72</f>
        <v>780</v>
      </c>
      <c r="F64" s="45">
        <f t="shared" si="18"/>
        <v>3.8681194441282175E-15</v>
      </c>
      <c r="G64" s="23">
        <f t="shared" si="19"/>
        <v>1.1244953427059036E-12</v>
      </c>
      <c r="H64" s="24">
        <f t="shared" si="20"/>
        <v>-0.0031582792113063717</v>
      </c>
      <c r="M64" s="76">
        <f>Maintenance!A72</f>
        <v>780</v>
      </c>
      <c r="N64" s="45">
        <f t="shared" si="13"/>
        <v>1.4838465840535954E-14</v>
      </c>
      <c r="O64" s="23">
        <f t="shared" si="21"/>
        <v>4.801126864647662E-11</v>
      </c>
      <c r="P64" s="24">
        <f t="shared" si="22"/>
        <v>-0.004499941257227711</v>
      </c>
      <c r="U64" s="76">
        <f>Maintenance!A72</f>
        <v>780</v>
      </c>
      <c r="V64" s="45">
        <f t="shared" si="14"/>
        <v>7.252708031857277E-14</v>
      </c>
      <c r="W64" s="23">
        <f t="shared" si="23"/>
        <v>2.6750261369744316E-10</v>
      </c>
      <c r="X64" s="24">
        <f t="shared" si="24"/>
        <v>-0.004572856198829598</v>
      </c>
    </row>
    <row r="65" spans="5:24" ht="12.75">
      <c r="E65" s="76">
        <f>Maintenance!A73</f>
        <v>790</v>
      </c>
      <c r="F65" s="45">
        <f t="shared" si="18"/>
        <v>3.5968065807002694E-15</v>
      </c>
      <c r="G65" s="23">
        <f t="shared" si="19"/>
        <v>1.1244953427059036E-12</v>
      </c>
      <c r="H65" s="24">
        <f t="shared" si="20"/>
        <v>-0.0031582792113063717</v>
      </c>
      <c r="M65" s="76">
        <f>Maintenance!A73</f>
        <v>790</v>
      </c>
      <c r="N65" s="45">
        <f t="shared" si="13"/>
        <v>1.3377950623213876E-14</v>
      </c>
      <c r="O65" s="23">
        <f t="shared" si="21"/>
        <v>4.801126864647662E-11</v>
      </c>
      <c r="P65" s="24">
        <f t="shared" si="22"/>
        <v>-0.004499941257227711</v>
      </c>
      <c r="U65" s="76">
        <f>Maintenance!A73</f>
        <v>790</v>
      </c>
      <c r="V65" s="45">
        <f t="shared" si="14"/>
        <v>6.52787203900725E-14</v>
      </c>
      <c r="W65" s="23">
        <f t="shared" si="23"/>
        <v>2.6750261369744316E-10</v>
      </c>
      <c r="X65" s="24">
        <f t="shared" si="24"/>
        <v>-0.004572856198829598</v>
      </c>
    </row>
    <row r="66" spans="5:24" ht="12.75">
      <c r="E66" s="76">
        <f>Maintenance!A74</f>
        <v>800</v>
      </c>
      <c r="F66" s="45">
        <f t="shared" si="18"/>
        <v>3.3445238095237933E-15</v>
      </c>
      <c r="G66" s="23">
        <f t="shared" si="19"/>
        <v>4.2776137238643907E-13</v>
      </c>
      <c r="H66" s="24">
        <f t="shared" si="20"/>
        <v>-0.002633584090521737</v>
      </c>
      <c r="M66" s="76">
        <f>Maintenance!A74</f>
        <v>800</v>
      </c>
      <c r="N66" s="45">
        <f t="shared" si="13"/>
        <v>1.2061190476190382E-14</v>
      </c>
      <c r="O66" s="23">
        <f t="shared" si="21"/>
        <v>1.6156164145800336E-11</v>
      </c>
      <c r="P66" s="24">
        <f t="shared" si="22"/>
        <v>-0.003908685101029725</v>
      </c>
      <c r="U66" s="76">
        <f>Maintenance!A74</f>
        <v>800</v>
      </c>
      <c r="V66" s="45">
        <f t="shared" si="14"/>
        <v>5.875476190476163E-14</v>
      </c>
      <c r="W66" s="23">
        <f t="shared" si="23"/>
        <v>1.666041062489075E-10</v>
      </c>
      <c r="X66" s="24">
        <f t="shared" si="24"/>
        <v>-0.004315803288071152</v>
      </c>
    </row>
    <row r="67" spans="5:24" ht="12.75">
      <c r="E67" s="76">
        <f>Maintenance!A75</f>
        <v>810</v>
      </c>
      <c r="F67" s="45">
        <f t="shared" si="18"/>
        <v>3.147737087892884E-15</v>
      </c>
      <c r="G67" s="23">
        <f t="shared" si="19"/>
        <v>4.2776137238643907E-13</v>
      </c>
      <c r="H67" s="24">
        <f t="shared" si="20"/>
        <v>-0.002633584090521737</v>
      </c>
      <c r="M67" s="76">
        <f>Maintenance!A75</f>
        <v>810</v>
      </c>
      <c r="N67" s="45">
        <f t="shared" si="13"/>
        <v>1.1023089284048602E-14</v>
      </c>
      <c r="O67" s="23">
        <f t="shared" si="21"/>
        <v>1.6156164145800336E-11</v>
      </c>
      <c r="P67" s="24">
        <f t="shared" si="22"/>
        <v>-0.003908685101029725</v>
      </c>
      <c r="U67" s="76">
        <f>Maintenance!A75</f>
        <v>810</v>
      </c>
      <c r="V67" s="45">
        <f t="shared" si="14"/>
        <v>5.3196742341139E-14</v>
      </c>
      <c r="W67" s="23">
        <f t="shared" si="23"/>
        <v>1.666041062489075E-10</v>
      </c>
      <c r="X67" s="24">
        <f t="shared" si="24"/>
        <v>-0.004315803288071152</v>
      </c>
    </row>
    <row r="68" spans="5:24" ht="12.75">
      <c r="E68" s="76">
        <f>Maintenance!A76</f>
        <v>820</v>
      </c>
      <c r="F68" s="45">
        <f t="shared" si="18"/>
        <v>2.9625289992799154E-15</v>
      </c>
      <c r="G68" s="23">
        <f t="shared" si="19"/>
        <v>4.2776137238643907E-13</v>
      </c>
      <c r="H68" s="24">
        <f t="shared" si="20"/>
        <v>-0.002633584090521737</v>
      </c>
      <c r="M68" s="76">
        <f>Maintenance!A76</f>
        <v>820</v>
      </c>
      <c r="N68" s="45">
        <f t="shared" si="13"/>
        <v>1.0074336990529663E-14</v>
      </c>
      <c r="O68" s="23">
        <f t="shared" si="21"/>
        <v>1.6156164145800336E-11</v>
      </c>
      <c r="P68" s="24">
        <f t="shared" si="22"/>
        <v>-0.003908685101029725</v>
      </c>
      <c r="U68" s="76">
        <f>Maintenance!A76</f>
        <v>820</v>
      </c>
      <c r="V68" s="45">
        <f t="shared" si="14"/>
        <v>4.8164494314463034E-14</v>
      </c>
      <c r="W68" s="23">
        <f t="shared" si="23"/>
        <v>1.666041062489075E-10</v>
      </c>
      <c r="X68" s="24">
        <f t="shared" si="24"/>
        <v>-0.004315803288071152</v>
      </c>
    </row>
    <row r="69" spans="5:24" ht="12.75">
      <c r="E69" s="76">
        <f>Maintenance!A77</f>
        <v>830</v>
      </c>
      <c r="F69" s="45">
        <f t="shared" si="18"/>
        <v>2.7882182744333187E-15</v>
      </c>
      <c r="G69" s="23">
        <f t="shared" si="19"/>
        <v>4.2776137238643907E-13</v>
      </c>
      <c r="H69" s="24">
        <f t="shared" si="20"/>
        <v>-0.002633584090521737</v>
      </c>
      <c r="M69" s="76">
        <f>Maintenance!A77</f>
        <v>830</v>
      </c>
      <c r="N69" s="45">
        <f aca="true" t="shared" si="25" ref="N69:N106">10^(M69*P69+LOG(O69))</f>
        <v>9.207243376466337E-15</v>
      </c>
      <c r="O69" s="23">
        <f t="shared" si="21"/>
        <v>1.6156164145800336E-11</v>
      </c>
      <c r="P69" s="24">
        <f t="shared" si="22"/>
        <v>-0.003908685101029725</v>
      </c>
      <c r="U69" s="76">
        <f>Maintenance!A77</f>
        <v>830</v>
      </c>
      <c r="V69" s="45">
        <f aca="true" t="shared" si="26" ref="V69:V106">10^(U69*X69+LOG(W69))</f>
        <v>4.360828145624904E-14</v>
      </c>
      <c r="W69" s="23">
        <f t="shared" si="23"/>
        <v>1.666041062489075E-10</v>
      </c>
      <c r="X69" s="24">
        <f t="shared" si="24"/>
        <v>-0.004315803288071152</v>
      </c>
    </row>
    <row r="70" spans="5:24" ht="12.75">
      <c r="E70" s="76">
        <f>Maintenance!A78</f>
        <v>840</v>
      </c>
      <c r="F70" s="45">
        <f t="shared" si="18"/>
        <v>2.624163728953738E-15</v>
      </c>
      <c r="G70" s="23">
        <f t="shared" si="19"/>
        <v>4.2776137238643907E-13</v>
      </c>
      <c r="H70" s="24">
        <f t="shared" si="20"/>
        <v>-0.002633584090521737</v>
      </c>
      <c r="M70" s="76">
        <f>Maintenance!A78</f>
        <v>840</v>
      </c>
      <c r="N70" s="45">
        <f t="shared" si="25"/>
        <v>8.414780116366311E-15</v>
      </c>
      <c r="O70" s="23">
        <f t="shared" si="21"/>
        <v>1.6156164145800336E-11</v>
      </c>
      <c r="P70" s="24">
        <f t="shared" si="22"/>
        <v>-0.003908685101029725</v>
      </c>
      <c r="U70" s="76">
        <f>Maintenance!A78</f>
        <v>840</v>
      </c>
      <c r="V70" s="45">
        <f t="shared" si="26"/>
        <v>3.948307230532656E-14</v>
      </c>
      <c r="W70" s="23">
        <f t="shared" si="23"/>
        <v>1.666041062489075E-10</v>
      </c>
      <c r="X70" s="24">
        <f t="shared" si="24"/>
        <v>-0.004315803288071152</v>
      </c>
    </row>
    <row r="71" spans="5:24" ht="12.75">
      <c r="E71" s="76">
        <f>Maintenance!A79</f>
        <v>850</v>
      </c>
      <c r="F71" s="45">
        <f t="shared" si="18"/>
        <v>2.4697619047619058E-15</v>
      </c>
      <c r="G71" s="23">
        <f t="shared" si="19"/>
        <v>2.1721294379949722E-13</v>
      </c>
      <c r="H71" s="24">
        <f t="shared" si="20"/>
        <v>-0.0022873301340691297</v>
      </c>
      <c r="M71" s="76">
        <f>Maintenance!A79</f>
        <v>850</v>
      </c>
      <c r="N71" s="45">
        <f t="shared" si="25"/>
        <v>7.690523809523762E-15</v>
      </c>
      <c r="O71" s="23">
        <f t="shared" si="21"/>
        <v>5.284503893712442E-12</v>
      </c>
      <c r="P71" s="24">
        <f t="shared" si="22"/>
        <v>-0.0033377038837386053</v>
      </c>
      <c r="U71" s="76">
        <f>Maintenance!A79</f>
        <v>850</v>
      </c>
      <c r="V71" s="45">
        <f t="shared" si="26"/>
        <v>3.574809523809518E-14</v>
      </c>
      <c r="W71" s="23">
        <f t="shared" si="23"/>
        <v>9.584770540205201E-11</v>
      </c>
      <c r="X71" s="24">
        <f t="shared" si="24"/>
        <v>-0.004033328016498281</v>
      </c>
    </row>
    <row r="72" spans="5:24" ht="12.75">
      <c r="E72" s="76">
        <f>Maintenance!A80</f>
        <v>860</v>
      </c>
      <c r="F72" s="45">
        <f t="shared" si="18"/>
        <v>2.3430512394868518E-15</v>
      </c>
      <c r="G72" s="23">
        <f t="shared" si="19"/>
        <v>2.1721294379949722E-13</v>
      </c>
      <c r="H72" s="24">
        <f t="shared" si="20"/>
        <v>-0.0022873301340691297</v>
      </c>
      <c r="M72" s="76">
        <f>Maintenance!A80</f>
        <v>860</v>
      </c>
      <c r="N72" s="45">
        <f t="shared" si="25"/>
        <v>7.121621404114062E-15</v>
      </c>
      <c r="O72" s="23">
        <f t="shared" si="21"/>
        <v>5.284503893712442E-12</v>
      </c>
      <c r="P72" s="24">
        <f t="shared" si="22"/>
        <v>-0.0033377038837386053</v>
      </c>
      <c r="U72" s="76">
        <f>Maintenance!A80</f>
        <v>860</v>
      </c>
      <c r="V72" s="45">
        <f t="shared" si="26"/>
        <v>3.2577640473535954E-14</v>
      </c>
      <c r="W72" s="23">
        <f t="shared" si="23"/>
        <v>9.584770540205201E-11</v>
      </c>
      <c r="X72" s="24">
        <f t="shared" si="24"/>
        <v>-0.004033328016498281</v>
      </c>
    </row>
    <row r="73" spans="5:24" ht="12.75">
      <c r="E73" s="76">
        <f>Maintenance!A81</f>
        <v>870</v>
      </c>
      <c r="F73" s="45">
        <f t="shared" si="18"/>
        <v>2.2228414408190472E-15</v>
      </c>
      <c r="G73" s="23">
        <f t="shared" si="19"/>
        <v>2.1721294379949722E-13</v>
      </c>
      <c r="H73" s="24">
        <f t="shared" si="20"/>
        <v>-0.0022873301340691297</v>
      </c>
      <c r="M73" s="76">
        <f>Maintenance!A81</f>
        <v>870</v>
      </c>
      <c r="N73" s="45">
        <f t="shared" si="25"/>
        <v>6.594803251337426E-15</v>
      </c>
      <c r="O73" s="23">
        <f t="shared" si="21"/>
        <v>5.284503893712442E-12</v>
      </c>
      <c r="P73" s="24">
        <f t="shared" si="22"/>
        <v>-0.0033377038837386053</v>
      </c>
      <c r="U73" s="76">
        <f>Maintenance!A81</f>
        <v>870</v>
      </c>
      <c r="V73" s="45">
        <f t="shared" si="26"/>
        <v>2.968836945729035E-14</v>
      </c>
      <c r="W73" s="23">
        <f t="shared" si="23"/>
        <v>9.584770540205201E-11</v>
      </c>
      <c r="X73" s="24">
        <f t="shared" si="24"/>
        <v>-0.004033328016498281</v>
      </c>
    </row>
    <row r="74" spans="5:24" ht="12.75">
      <c r="E74" s="76">
        <f>Maintenance!A82</f>
        <v>880</v>
      </c>
      <c r="F74" s="45">
        <f t="shared" si="18"/>
        <v>2.1087989830323084E-15</v>
      </c>
      <c r="G74" s="23">
        <f t="shared" si="19"/>
        <v>2.1721294379949722E-13</v>
      </c>
      <c r="H74" s="24">
        <f t="shared" si="20"/>
        <v>-0.0022873301340691297</v>
      </c>
      <c r="M74" s="76">
        <f>Maintenance!A82</f>
        <v>880</v>
      </c>
      <c r="N74" s="45">
        <f t="shared" si="25"/>
        <v>6.106956191005362E-15</v>
      </c>
      <c r="O74" s="23">
        <f t="shared" si="21"/>
        <v>5.284503893712442E-12</v>
      </c>
      <c r="P74" s="24">
        <f t="shared" si="22"/>
        <v>-0.0033377038837386053</v>
      </c>
      <c r="U74" s="76">
        <f>Maintenance!A82</f>
        <v>880</v>
      </c>
      <c r="V74" s="45">
        <f t="shared" si="26"/>
        <v>2.7055344347254604E-14</v>
      </c>
      <c r="W74" s="23">
        <f t="shared" si="23"/>
        <v>9.584770540205201E-11</v>
      </c>
      <c r="X74" s="24">
        <f t="shared" si="24"/>
        <v>-0.004033328016498281</v>
      </c>
    </row>
    <row r="75" spans="5:24" ht="12.75">
      <c r="E75" s="76">
        <f>Maintenance!A83</f>
        <v>890</v>
      </c>
      <c r="F75" s="45">
        <f t="shared" si="18"/>
        <v>2.000607451874514E-15</v>
      </c>
      <c r="G75" s="23">
        <f t="shared" si="19"/>
        <v>2.1721294379949722E-13</v>
      </c>
      <c r="H75" s="24">
        <f t="shared" si="20"/>
        <v>-0.0022873301340691297</v>
      </c>
      <c r="M75" s="76">
        <f>Maintenance!A83</f>
        <v>890</v>
      </c>
      <c r="N75" s="45">
        <f t="shared" si="25"/>
        <v>5.655197357297251E-15</v>
      </c>
      <c r="O75" s="23">
        <f t="shared" si="21"/>
        <v>5.284503893712442E-12</v>
      </c>
      <c r="P75" s="24">
        <f t="shared" si="22"/>
        <v>-0.0033377038837386053</v>
      </c>
      <c r="U75" s="76">
        <f>Maintenance!A83</f>
        <v>890</v>
      </c>
      <c r="V75" s="45">
        <f t="shared" si="26"/>
        <v>2.465583900798454E-14</v>
      </c>
      <c r="W75" s="23">
        <f t="shared" si="23"/>
        <v>9.584770540205201E-11</v>
      </c>
      <c r="X75" s="24">
        <f t="shared" si="24"/>
        <v>-0.004033328016498281</v>
      </c>
    </row>
    <row r="76" spans="5:24" ht="12.75">
      <c r="E76" s="76">
        <f>Maintenance!A84</f>
        <v>900</v>
      </c>
      <c r="F76" s="45">
        <f t="shared" si="18"/>
        <v>1.8979666666666554E-15</v>
      </c>
      <c r="G76" s="23">
        <f t="shared" si="19"/>
        <v>1.3540224318789207E-13</v>
      </c>
      <c r="H76" s="24">
        <f t="shared" si="20"/>
        <v>-0.002059263642781808</v>
      </c>
      <c r="M76" s="76">
        <f>Maintenance!A84</f>
        <v>900</v>
      </c>
      <c r="N76" s="45">
        <f t="shared" si="25"/>
        <v>5.236857142857099E-15</v>
      </c>
      <c r="O76" s="23">
        <f t="shared" si="21"/>
        <v>1.850103311877193E-12</v>
      </c>
      <c r="P76" s="24">
        <f t="shared" si="22"/>
        <v>-0.00283125028190117</v>
      </c>
      <c r="U76" s="76">
        <f>Maintenance!A84</f>
        <v>900</v>
      </c>
      <c r="V76" s="45">
        <f t="shared" si="26"/>
        <v>2.2469142857142712E-14</v>
      </c>
      <c r="W76" s="23">
        <f t="shared" si="23"/>
        <v>5.0294801015234154E-11</v>
      </c>
      <c r="X76" s="24">
        <f t="shared" si="24"/>
        <v>-0.0037221517653292222</v>
      </c>
    </row>
    <row r="77" spans="5:24" ht="12.75">
      <c r="E77" s="76">
        <f>Maintenance!A85</f>
        <v>910</v>
      </c>
      <c r="F77" s="45">
        <f t="shared" si="18"/>
        <v>1.8100723919366395E-15</v>
      </c>
      <c r="G77" s="23">
        <f t="shared" si="19"/>
        <v>1.3540224318789207E-13</v>
      </c>
      <c r="H77" s="24">
        <f t="shared" si="20"/>
        <v>-0.002059263642781808</v>
      </c>
      <c r="M77" s="76">
        <f>Maintenance!A85</f>
        <v>910</v>
      </c>
      <c r="N77" s="45">
        <f t="shared" si="25"/>
        <v>4.906346590340378E-15</v>
      </c>
      <c r="O77" s="23">
        <f t="shared" si="21"/>
        <v>1.850103311877193E-12</v>
      </c>
      <c r="P77" s="24">
        <f t="shared" si="22"/>
        <v>-0.00283125028190117</v>
      </c>
      <c r="U77" s="76">
        <f>Maintenance!A85</f>
        <v>910</v>
      </c>
      <c r="V77" s="45">
        <f t="shared" si="26"/>
        <v>2.0623624264793534E-14</v>
      </c>
      <c r="W77" s="23">
        <f t="shared" si="23"/>
        <v>5.0294801015234154E-11</v>
      </c>
      <c r="X77" s="24">
        <f t="shared" si="24"/>
        <v>-0.0037221517653292222</v>
      </c>
    </row>
    <row r="78" spans="5:24" ht="12.75">
      <c r="E78" s="76">
        <f>Maintenance!A86</f>
        <v>920</v>
      </c>
      <c r="F78" s="45">
        <f t="shared" si="18"/>
        <v>1.7262484750616996E-15</v>
      </c>
      <c r="G78" s="23">
        <f t="shared" si="19"/>
        <v>1.3540224318789207E-13</v>
      </c>
      <c r="H78" s="24">
        <f t="shared" si="20"/>
        <v>-0.002059263642781808</v>
      </c>
      <c r="M78" s="76">
        <f>Maintenance!A86</f>
        <v>920</v>
      </c>
      <c r="N78" s="45">
        <f t="shared" si="25"/>
        <v>4.596695347586209E-15</v>
      </c>
      <c r="O78" s="23">
        <f t="shared" si="21"/>
        <v>1.850103311877193E-12</v>
      </c>
      <c r="P78" s="24">
        <f t="shared" si="22"/>
        <v>-0.00283125028190117</v>
      </c>
      <c r="U78" s="76">
        <f>Maintenance!A86</f>
        <v>920</v>
      </c>
      <c r="V78" s="45">
        <f t="shared" si="26"/>
        <v>1.892968861872583E-14</v>
      </c>
      <c r="W78" s="23">
        <f t="shared" si="23"/>
        <v>5.0294801015234154E-11</v>
      </c>
      <c r="X78" s="24">
        <f t="shared" si="24"/>
        <v>-0.0037221517653292222</v>
      </c>
    </row>
    <row r="79" spans="5:24" ht="12.75">
      <c r="E79" s="76">
        <f>Maintenance!A87</f>
        <v>930</v>
      </c>
      <c r="F79" s="45">
        <f t="shared" si="18"/>
        <v>1.6463064189739387E-15</v>
      </c>
      <c r="G79" s="23">
        <f t="shared" si="19"/>
        <v>1.3540224318789207E-13</v>
      </c>
      <c r="H79" s="24">
        <f t="shared" si="20"/>
        <v>-0.002059263642781808</v>
      </c>
      <c r="M79" s="76">
        <f>Maintenance!A87</f>
        <v>930</v>
      </c>
      <c r="N79" s="45">
        <f t="shared" si="25"/>
        <v>4.3065869337727874E-15</v>
      </c>
      <c r="O79" s="23">
        <f t="shared" si="21"/>
        <v>1.850103311877193E-12</v>
      </c>
      <c r="P79" s="24">
        <f t="shared" si="22"/>
        <v>-0.00283125028190117</v>
      </c>
      <c r="U79" s="76">
        <f>Maintenance!A87</f>
        <v>930</v>
      </c>
      <c r="V79" s="45">
        <f t="shared" si="26"/>
        <v>1.7374885548784285E-14</v>
      </c>
      <c r="W79" s="23">
        <f t="shared" si="23"/>
        <v>5.0294801015234154E-11</v>
      </c>
      <c r="X79" s="24">
        <f t="shared" si="24"/>
        <v>-0.0037221517653292222</v>
      </c>
    </row>
    <row r="80" spans="5:24" ht="12.75">
      <c r="E80" s="76">
        <f>Maintenance!A88</f>
        <v>940</v>
      </c>
      <c r="F80" s="45">
        <f t="shared" si="18"/>
        <v>1.5700664558489817E-15</v>
      </c>
      <c r="G80" s="23">
        <f t="shared" si="19"/>
        <v>1.3540224318789207E-13</v>
      </c>
      <c r="H80" s="24">
        <f t="shared" si="20"/>
        <v>-0.002059263642781808</v>
      </c>
      <c r="M80" s="76">
        <f>Maintenance!A88</f>
        <v>940</v>
      </c>
      <c r="N80" s="45">
        <f t="shared" si="25"/>
        <v>4.034787954324978E-15</v>
      </c>
      <c r="O80" s="23">
        <f t="shared" si="21"/>
        <v>1.850103311877193E-12</v>
      </c>
      <c r="P80" s="24">
        <f t="shared" si="22"/>
        <v>-0.00283125028190117</v>
      </c>
      <c r="U80" s="76">
        <f>Maintenance!A88</f>
        <v>940</v>
      </c>
      <c r="V80" s="45">
        <f t="shared" si="26"/>
        <v>1.594778730457925E-14</v>
      </c>
      <c r="W80" s="23">
        <f t="shared" si="23"/>
        <v>5.0294801015234154E-11</v>
      </c>
      <c r="X80" s="24">
        <f t="shared" si="24"/>
        <v>-0.0037221517653292222</v>
      </c>
    </row>
    <row r="81" spans="5:24" ht="12.75">
      <c r="E81" s="76">
        <f>Maintenance!A89</f>
        <v>950</v>
      </c>
      <c r="F81" s="45">
        <f t="shared" si="18"/>
        <v>1.497357142857127E-15</v>
      </c>
      <c r="G81" s="23">
        <f t="shared" si="19"/>
        <v>9.621830488104157E-14</v>
      </c>
      <c r="H81" s="24">
        <f t="shared" si="20"/>
        <v>-0.0019030866345552866</v>
      </c>
      <c r="M81" s="76">
        <f>Maintenance!A89</f>
        <v>950</v>
      </c>
      <c r="N81" s="45">
        <f t="shared" si="25"/>
        <v>3.780142857142826E-15</v>
      </c>
      <c r="O81" s="23">
        <f t="shared" si="21"/>
        <v>7.498107449892968E-13</v>
      </c>
      <c r="P81" s="24">
        <f t="shared" si="22"/>
        <v>-0.002418361523067212</v>
      </c>
      <c r="U81" s="76">
        <f>Maintenance!A89</f>
        <v>950</v>
      </c>
      <c r="V81" s="45">
        <f t="shared" si="26"/>
        <v>1.4637904761904676E-14</v>
      </c>
      <c r="W81" s="23">
        <f t="shared" si="23"/>
        <v>2.417166970891305E-11</v>
      </c>
      <c r="X81" s="24">
        <f t="shared" si="24"/>
        <v>-0.003387187088476082</v>
      </c>
    </row>
    <row r="82" spans="5:24" ht="12.75">
      <c r="E82" s="76">
        <f>Maintenance!A90</f>
        <v>960</v>
      </c>
      <c r="F82" s="45">
        <f t="shared" si="18"/>
        <v>1.4331595180659958E-15</v>
      </c>
      <c r="G82" s="23">
        <f t="shared" si="19"/>
        <v>9.621830488104157E-14</v>
      </c>
      <c r="H82" s="24">
        <f t="shared" si="20"/>
        <v>-0.0019030866345552866</v>
      </c>
      <c r="M82" s="76">
        <f>Maintenance!A90</f>
        <v>960</v>
      </c>
      <c r="N82" s="45">
        <f t="shared" si="25"/>
        <v>3.575399684966475E-15</v>
      </c>
      <c r="O82" s="23">
        <f t="shared" si="21"/>
        <v>7.498107449892968E-13</v>
      </c>
      <c r="P82" s="24">
        <f t="shared" si="22"/>
        <v>-0.002418361523067212</v>
      </c>
      <c r="U82" s="76">
        <f>Maintenance!A90</f>
        <v>960</v>
      </c>
      <c r="V82" s="45">
        <f t="shared" si="26"/>
        <v>1.35396377892568E-14</v>
      </c>
      <c r="W82" s="23">
        <f t="shared" si="23"/>
        <v>2.417166970891305E-11</v>
      </c>
      <c r="X82" s="24">
        <f t="shared" si="24"/>
        <v>-0.003387187088476082</v>
      </c>
    </row>
    <row r="83" spans="5:24" ht="12.75">
      <c r="E83" s="76">
        <f>Maintenance!A91</f>
        <v>970</v>
      </c>
      <c r="F83" s="45">
        <f t="shared" si="18"/>
        <v>1.3717142994382626E-15</v>
      </c>
      <c r="G83" s="23">
        <f t="shared" si="19"/>
        <v>9.621830488104157E-14</v>
      </c>
      <c r="H83" s="24">
        <f t="shared" si="20"/>
        <v>-0.0019030866345552866</v>
      </c>
      <c r="M83" s="76">
        <f>Maintenance!A91</f>
        <v>970</v>
      </c>
      <c r="N83" s="45">
        <f t="shared" si="25"/>
        <v>3.3817459790185293E-15</v>
      </c>
      <c r="O83" s="23">
        <f t="shared" si="21"/>
        <v>7.498107449892968E-13</v>
      </c>
      <c r="P83" s="24">
        <f t="shared" si="22"/>
        <v>-0.002418361523067212</v>
      </c>
      <c r="U83" s="76">
        <f>Maintenance!A91</f>
        <v>970</v>
      </c>
      <c r="V83" s="45">
        <f t="shared" si="26"/>
        <v>1.2523772660508578E-14</v>
      </c>
      <c r="W83" s="23">
        <f t="shared" si="23"/>
        <v>2.417166970891305E-11</v>
      </c>
      <c r="X83" s="24">
        <f t="shared" si="24"/>
        <v>-0.003387187088476082</v>
      </c>
    </row>
    <row r="84" spans="5:24" ht="12.75">
      <c r="E84" s="76">
        <f>Maintenance!A92</f>
        <v>980</v>
      </c>
      <c r="F84" s="45">
        <f t="shared" si="18"/>
        <v>1.3129034804322067E-15</v>
      </c>
      <c r="G84" s="23">
        <f t="shared" si="19"/>
        <v>9.621830488104157E-14</v>
      </c>
      <c r="H84" s="24">
        <f t="shared" si="20"/>
        <v>-0.0019030866345552866</v>
      </c>
      <c r="M84" s="76">
        <f>Maintenance!A92</f>
        <v>980</v>
      </c>
      <c r="N84" s="45">
        <f t="shared" si="25"/>
        <v>3.198581102609015E-15</v>
      </c>
      <c r="O84" s="23">
        <f t="shared" si="21"/>
        <v>7.498107449892968E-13</v>
      </c>
      <c r="P84" s="24">
        <f t="shared" si="22"/>
        <v>-0.002418361523067212</v>
      </c>
      <c r="U84" s="76">
        <f>Maintenance!A92</f>
        <v>980</v>
      </c>
      <c r="V84" s="45">
        <f t="shared" si="26"/>
        <v>1.1584126849874364E-14</v>
      </c>
      <c r="W84" s="23">
        <f t="shared" si="23"/>
        <v>2.417166970891305E-11</v>
      </c>
      <c r="X84" s="24">
        <f t="shared" si="24"/>
        <v>-0.003387187088476082</v>
      </c>
    </row>
    <row r="85" spans="5:24" ht="12.75">
      <c r="E85" s="76">
        <f>Maintenance!A93</f>
        <v>990</v>
      </c>
      <c r="F85" s="45">
        <f t="shared" si="18"/>
        <v>1.256614113913454E-15</v>
      </c>
      <c r="G85" s="23">
        <f t="shared" si="19"/>
        <v>9.621830488104157E-14</v>
      </c>
      <c r="H85" s="24">
        <f t="shared" si="20"/>
        <v>-0.0019030866345552866</v>
      </c>
      <c r="M85" s="76">
        <f>Maintenance!A93</f>
        <v>990</v>
      </c>
      <c r="N85" s="45">
        <f t="shared" si="25"/>
        <v>3.025336951220936E-15</v>
      </c>
      <c r="O85" s="23">
        <f t="shared" si="21"/>
        <v>7.498107449892968E-13</v>
      </c>
      <c r="P85" s="24">
        <f t="shared" si="22"/>
        <v>-0.002418361523067212</v>
      </c>
      <c r="U85" s="76">
        <f>Maintenance!A93</f>
        <v>990</v>
      </c>
      <c r="V85" s="45">
        <f t="shared" si="26"/>
        <v>1.0714981700133378E-14</v>
      </c>
      <c r="W85" s="23">
        <f t="shared" si="23"/>
        <v>2.417166970891305E-11</v>
      </c>
      <c r="X85" s="24">
        <f t="shared" si="24"/>
        <v>-0.003387187088476082</v>
      </c>
    </row>
    <row r="86" spans="5:24" ht="12.75">
      <c r="E86" s="76">
        <f>Maintenance!A94</f>
        <v>1000</v>
      </c>
      <c r="F86" s="45">
        <f t="shared" si="18"/>
        <v>1.2027380952380842E-15</v>
      </c>
      <c r="G86" s="23">
        <f t="shared" si="19"/>
        <v>9.621830488104157E-14</v>
      </c>
      <c r="H86" s="24">
        <f t="shared" si="20"/>
        <v>-0.0019030866345552866</v>
      </c>
      <c r="M86" s="76">
        <f>Maintenance!A94</f>
        <v>1000</v>
      </c>
      <c r="N86" s="45">
        <f t="shared" si="25"/>
        <v>2.861476190476173E-15</v>
      </c>
      <c r="O86" s="23">
        <f t="shared" si="21"/>
        <v>7.498107449892968E-13</v>
      </c>
      <c r="P86" s="24">
        <f t="shared" si="22"/>
        <v>-0.002418361523067212</v>
      </c>
      <c r="U86" s="76">
        <f>Maintenance!A94</f>
        <v>1000</v>
      </c>
      <c r="V86" s="45">
        <f t="shared" si="26"/>
        <v>9.911047619047572E-15</v>
      </c>
      <c r="W86" s="23">
        <f t="shared" si="23"/>
        <v>2.417166970891305E-11</v>
      </c>
      <c r="X86" s="24">
        <f t="shared" si="24"/>
        <v>-0.003387187088476082</v>
      </c>
    </row>
    <row r="87" spans="5:24" ht="12.75">
      <c r="E87" s="76">
        <f>Maintenance!A95</f>
        <v>1010</v>
      </c>
      <c r="F87" s="45">
        <f t="shared" si="18"/>
        <v>1.151171954635999E-15</v>
      </c>
      <c r="G87" s="23">
        <f t="shared" si="19"/>
        <v>9.621830488104157E-14</v>
      </c>
      <c r="H87" s="24">
        <f t="shared" si="20"/>
        <v>-0.0019030866345552866</v>
      </c>
      <c r="M87" s="76">
        <f>Maintenance!A95</f>
        <v>1010</v>
      </c>
      <c r="N87" s="45">
        <f t="shared" si="25"/>
        <v>2.7064905895383257E-15</v>
      </c>
      <c r="O87" s="23">
        <f t="shared" si="21"/>
        <v>7.498107449892968E-13</v>
      </c>
      <c r="P87" s="24">
        <f t="shared" si="22"/>
        <v>-0.002418361523067212</v>
      </c>
      <c r="U87" s="76">
        <f>Maintenance!A95</f>
        <v>1010</v>
      </c>
      <c r="V87" s="45">
        <f t="shared" si="26"/>
        <v>9.167431887056402E-15</v>
      </c>
      <c r="W87" s="23">
        <f t="shared" si="23"/>
        <v>2.417166970891305E-11</v>
      </c>
      <c r="X87" s="24">
        <f t="shared" si="24"/>
        <v>-0.003387187088476082</v>
      </c>
    </row>
    <row r="88" spans="5:24" ht="12.75">
      <c r="E88" s="76">
        <f>Maintenance!A96</f>
        <v>1020</v>
      </c>
      <c r="F88" s="45">
        <f t="shared" si="18"/>
        <v>1.1018166584955066E-15</v>
      </c>
      <c r="G88" s="23">
        <f t="shared" si="19"/>
        <v>9.621830488104157E-14</v>
      </c>
      <c r="H88" s="24">
        <f t="shared" si="20"/>
        <v>-0.0019030866345552866</v>
      </c>
      <c r="M88" s="76">
        <f>Maintenance!A96</f>
        <v>1020</v>
      </c>
      <c r="N88" s="45">
        <f t="shared" si="25"/>
        <v>2.5598994447829246E-15</v>
      </c>
      <c r="O88" s="23">
        <f t="shared" si="21"/>
        <v>7.498107449892968E-13</v>
      </c>
      <c r="P88" s="24">
        <f t="shared" si="22"/>
        <v>-0.002418361523067212</v>
      </c>
      <c r="U88" s="76">
        <f>Maintenance!A96</f>
        <v>1020</v>
      </c>
      <c r="V88" s="45">
        <f t="shared" si="26"/>
        <v>8.479608880326953E-15</v>
      </c>
      <c r="W88" s="23">
        <f t="shared" si="23"/>
        <v>2.417166970891305E-11</v>
      </c>
      <c r="X88" s="24">
        <f t="shared" si="24"/>
        <v>-0.003387187088476082</v>
      </c>
    </row>
    <row r="89" spans="5:24" ht="12.75">
      <c r="E89" s="76">
        <f>Maintenance!A97</f>
        <v>1030</v>
      </c>
      <c r="F89" s="45">
        <f t="shared" si="18"/>
        <v>1.0545774191676288E-15</v>
      </c>
      <c r="G89" s="23">
        <f t="shared" si="19"/>
        <v>9.621830488104157E-14</v>
      </c>
      <c r="H89" s="24">
        <f t="shared" si="20"/>
        <v>-0.0019030866345552866</v>
      </c>
      <c r="M89" s="76">
        <f>Maintenance!A97</f>
        <v>1030</v>
      </c>
      <c r="N89" s="45">
        <f t="shared" si="25"/>
        <v>2.4212480888462112E-15</v>
      </c>
      <c r="O89" s="23">
        <f t="shared" si="21"/>
        <v>7.498107449892968E-13</v>
      </c>
      <c r="P89" s="24">
        <f t="shared" si="22"/>
        <v>-0.002418361523067212</v>
      </c>
      <c r="U89" s="76">
        <f>Maintenance!A97</f>
        <v>1030</v>
      </c>
      <c r="V89" s="45">
        <f t="shared" si="26"/>
        <v>7.843392527938051E-15</v>
      </c>
      <c r="W89" s="23">
        <f t="shared" si="23"/>
        <v>2.417166970891305E-11</v>
      </c>
      <c r="X89" s="24">
        <f t="shared" si="24"/>
        <v>-0.003387187088476082</v>
      </c>
    </row>
    <row r="90" spans="5:24" ht="12.75">
      <c r="E90" s="76">
        <f>Maintenance!A98</f>
        <v>1040</v>
      </c>
      <c r="F90" s="45">
        <f t="shared" si="18"/>
        <v>1.009363512924959E-15</v>
      </c>
      <c r="G90" s="23">
        <f t="shared" si="19"/>
        <v>9.621830488104157E-14</v>
      </c>
      <c r="H90" s="24">
        <f t="shared" si="20"/>
        <v>-0.0019030866345552866</v>
      </c>
      <c r="M90" s="76">
        <f>Maintenance!A98</f>
        <v>1040</v>
      </c>
      <c r="N90" s="45">
        <f t="shared" si="25"/>
        <v>2.290106480428006E-15</v>
      </c>
      <c r="O90" s="23">
        <f t="shared" si="21"/>
        <v>7.498107449892968E-13</v>
      </c>
      <c r="P90" s="24">
        <f t="shared" si="22"/>
        <v>-0.002418361523067212</v>
      </c>
      <c r="U90" s="76">
        <f>Maintenance!A98</f>
        <v>1040</v>
      </c>
      <c r="V90" s="45">
        <f t="shared" si="26"/>
        <v>7.25491083557416E-15</v>
      </c>
      <c r="W90" s="23">
        <f t="shared" si="23"/>
        <v>2.417166970891305E-11</v>
      </c>
      <c r="X90" s="24">
        <f t="shared" si="24"/>
        <v>-0.003387187088476082</v>
      </c>
    </row>
    <row r="91" spans="5:24" ht="12.75">
      <c r="E91" s="76">
        <f>Maintenance!A99</f>
        <v>1050</v>
      </c>
      <c r="F91" s="45">
        <f t="shared" si="18"/>
        <v>9.660881057251967E-16</v>
      </c>
      <c r="G91" s="23">
        <f t="shared" si="19"/>
        <v>9.621830488104157E-14</v>
      </c>
      <c r="H91" s="24">
        <f t="shared" si="20"/>
        <v>-0.0019030866345552866</v>
      </c>
      <c r="M91" s="76">
        <f>Maintenance!A99</f>
        <v>1050</v>
      </c>
      <c r="N91" s="45">
        <f t="shared" si="25"/>
        <v>2.1660678704748234E-15</v>
      </c>
      <c r="O91" s="23">
        <f t="shared" si="21"/>
        <v>7.498107449892968E-13</v>
      </c>
      <c r="P91" s="24">
        <f t="shared" si="22"/>
        <v>-0.002418361523067212</v>
      </c>
      <c r="U91" s="76">
        <f>Maintenance!A99</f>
        <v>1050</v>
      </c>
      <c r="V91" s="45">
        <f t="shared" si="26"/>
        <v>6.710582320679527E-15</v>
      </c>
      <c r="W91" s="23">
        <f t="shared" si="23"/>
        <v>2.417166970891305E-11</v>
      </c>
      <c r="X91" s="24">
        <f t="shared" si="24"/>
        <v>-0.003387187088476082</v>
      </c>
    </row>
    <row r="92" spans="5:24" ht="12.75">
      <c r="E92" s="76">
        <f>Maintenance!A100</f>
        <v>1060</v>
      </c>
      <c r="F92" s="45">
        <f t="shared" si="18"/>
        <v>9.246680864449676E-16</v>
      </c>
      <c r="G92" s="23">
        <f t="shared" si="19"/>
        <v>9.621830488104157E-14</v>
      </c>
      <c r="H92" s="24">
        <f t="shared" si="20"/>
        <v>-0.0019030866345552866</v>
      </c>
      <c r="M92" s="76">
        <f>Maintenance!A100</f>
        <v>1060</v>
      </c>
      <c r="N92" s="45">
        <f t="shared" si="25"/>
        <v>2.04874754060626E-15</v>
      </c>
      <c r="O92" s="23">
        <f t="shared" si="21"/>
        <v>7.498107449892968E-13</v>
      </c>
      <c r="P92" s="24">
        <f t="shared" si="22"/>
        <v>-0.002418361523067212</v>
      </c>
      <c r="U92" s="76">
        <f>Maintenance!A100</f>
        <v>1060</v>
      </c>
      <c r="V92" s="45">
        <f t="shared" si="26"/>
        <v>6.207094215659384E-15</v>
      </c>
      <c r="W92" s="23">
        <f t="shared" si="23"/>
        <v>2.417166970891305E-11</v>
      </c>
      <c r="X92" s="24">
        <f t="shared" si="24"/>
        <v>-0.003387187088476082</v>
      </c>
    </row>
    <row r="93" spans="5:24" ht="12.75">
      <c r="E93" s="76">
        <f>Maintenance!A101</f>
        <v>1070</v>
      </c>
      <c r="F93" s="45">
        <f aca="true" t="shared" si="27" ref="F93:F106">(10^(E93*H93+LOG(G93)))</f>
        <v>8.850239072635945E-16</v>
      </c>
      <c r="G93" s="23">
        <f aca="true" t="shared" si="28" ref="G93:G106">LOOKUP(E93,$A$4:$A$23,$C$4:$C$22)</f>
        <v>9.621830488104157E-14</v>
      </c>
      <c r="H93" s="24">
        <f aca="true" t="shared" si="29" ref="H93:H106">LOOKUP(E93,$A$4:$A$23,$D$4:$D$22)</f>
        <v>-0.0019030866345552866</v>
      </c>
      <c r="M93" s="76">
        <f>Maintenance!A101</f>
        <v>1070</v>
      </c>
      <c r="N93" s="45">
        <f t="shared" si="25"/>
        <v>1.937781609871761E-15</v>
      </c>
      <c r="O93" s="23">
        <f t="shared" si="21"/>
        <v>7.498107449892968E-13</v>
      </c>
      <c r="P93" s="24">
        <f t="shared" si="22"/>
        <v>-0.002418361523067212</v>
      </c>
      <c r="U93" s="76">
        <f>Maintenance!A101</f>
        <v>1070</v>
      </c>
      <c r="V93" s="45">
        <f t="shared" si="26"/>
        <v>5.741382306471798E-15</v>
      </c>
      <c r="W93" s="23">
        <f t="shared" si="23"/>
        <v>2.417166970891305E-11</v>
      </c>
      <c r="X93" s="24">
        <f t="shared" si="24"/>
        <v>-0.003387187088476082</v>
      </c>
    </row>
    <row r="94" spans="5:24" ht="12.75">
      <c r="E94" s="76">
        <f>Maintenance!A102</f>
        <v>1080</v>
      </c>
      <c r="F94" s="45">
        <f t="shared" si="27"/>
        <v>8.470794308901848E-16</v>
      </c>
      <c r="G94" s="23">
        <f t="shared" si="28"/>
        <v>9.621830488104157E-14</v>
      </c>
      <c r="H94" s="24">
        <f t="shared" si="29"/>
        <v>-0.0019030866345552866</v>
      </c>
      <c r="M94" s="76">
        <f>Maintenance!A102</f>
        <v>1080</v>
      </c>
      <c r="N94" s="45">
        <f t="shared" si="25"/>
        <v>1.832825906136792E-15</v>
      </c>
      <c r="O94" s="23">
        <f t="shared" si="21"/>
        <v>7.498107449892968E-13</v>
      </c>
      <c r="P94" s="24">
        <f t="shared" si="22"/>
        <v>-0.002418361523067212</v>
      </c>
      <c r="U94" s="76">
        <f>Maintenance!A102</f>
        <v>1080</v>
      </c>
      <c r="V94" s="45">
        <f t="shared" si="26"/>
        <v>5.310612283910038E-15</v>
      </c>
      <c r="W94" s="23">
        <f t="shared" si="23"/>
        <v>2.417166970891305E-11</v>
      </c>
      <c r="X94" s="24">
        <f t="shared" si="24"/>
        <v>-0.003387187088476082</v>
      </c>
    </row>
    <row r="95" spans="5:24" ht="12.75">
      <c r="E95" s="76">
        <f>Maintenance!A103</f>
        <v>1090</v>
      </c>
      <c r="F95" s="45">
        <f t="shared" si="27"/>
        <v>8.107617843407331E-16</v>
      </c>
      <c r="G95" s="23">
        <f t="shared" si="28"/>
        <v>9.621830488104157E-14</v>
      </c>
      <c r="H95" s="24">
        <f t="shared" si="29"/>
        <v>-0.0019030866345552866</v>
      </c>
      <c r="M95" s="76">
        <f>Maintenance!A103</f>
        <v>1090</v>
      </c>
      <c r="N95" s="45">
        <f t="shared" si="25"/>
        <v>1.7335548985979317E-15</v>
      </c>
      <c r="O95" s="23">
        <f t="shared" si="21"/>
        <v>7.498107449892968E-13</v>
      </c>
      <c r="P95" s="24">
        <f t="shared" si="22"/>
        <v>-0.002418361523067212</v>
      </c>
      <c r="U95" s="76">
        <f>Maintenance!A103</f>
        <v>1090</v>
      </c>
      <c r="V95" s="45">
        <f t="shared" si="26"/>
        <v>4.9121624940783794E-15</v>
      </c>
      <c r="W95" s="23">
        <f t="shared" si="23"/>
        <v>2.417166970891305E-11</v>
      </c>
      <c r="X95" s="24">
        <f t="shared" si="24"/>
        <v>-0.003387187088476082</v>
      </c>
    </row>
    <row r="96" spans="5:24" ht="12.75">
      <c r="E96" s="76">
        <f>Maintenance!A104</f>
        <v>1100</v>
      </c>
      <c r="F96" s="45">
        <f t="shared" si="27"/>
        <v>7.760012189843697E-16</v>
      </c>
      <c r="G96" s="23">
        <f t="shared" si="28"/>
        <v>9.621830488104157E-14</v>
      </c>
      <c r="H96" s="24">
        <f t="shared" si="29"/>
        <v>-0.0019030866345552866</v>
      </c>
      <c r="M96" s="76">
        <f>Maintenance!A104</f>
        <v>1100</v>
      </c>
      <c r="N96" s="45">
        <f t="shared" si="25"/>
        <v>1.6396606881158799E-15</v>
      </c>
      <c r="O96" s="23">
        <f t="shared" si="21"/>
        <v>7.498107449892968E-13</v>
      </c>
      <c r="P96" s="24">
        <f t="shared" si="22"/>
        <v>-0.002418361523067212</v>
      </c>
      <c r="U96" s="76">
        <f>Maintenance!A104</f>
        <v>1100</v>
      </c>
      <c r="V96" s="45">
        <f t="shared" si="26"/>
        <v>4.543607983082662E-15</v>
      </c>
      <c r="W96" s="23">
        <f t="shared" si="23"/>
        <v>2.417166970891305E-11</v>
      </c>
      <c r="X96" s="24">
        <f t="shared" si="24"/>
        <v>-0.003387187088476082</v>
      </c>
    </row>
    <row r="97" spans="5:24" ht="12.75">
      <c r="E97" s="76">
        <f>Maintenance!A105</f>
        <v>1110</v>
      </c>
      <c r="F97" s="45">
        <f t="shared" si="27"/>
        <v>7.427309765899854E-16</v>
      </c>
      <c r="G97" s="23">
        <f t="shared" si="28"/>
        <v>9.621830488104157E-14</v>
      </c>
      <c r="H97" s="24">
        <f t="shared" si="29"/>
        <v>-0.0019030866345552866</v>
      </c>
      <c r="M97" s="76">
        <f>Maintenance!A105</f>
        <v>1110</v>
      </c>
      <c r="N97" s="45">
        <f t="shared" si="25"/>
        <v>1.5508520522350007E-15</v>
      </c>
      <c r="O97" s="23">
        <f t="shared" si="21"/>
        <v>7.498107449892968E-13</v>
      </c>
      <c r="P97" s="24">
        <f t="shared" si="22"/>
        <v>-0.002418361523067212</v>
      </c>
      <c r="U97" s="76">
        <f>Maintenance!A105</f>
        <v>1110</v>
      </c>
      <c r="V97" s="45">
        <f t="shared" si="26"/>
        <v>4.202705738830745E-15</v>
      </c>
      <c r="W97" s="23">
        <f t="shared" si="23"/>
        <v>2.417166970891305E-11</v>
      </c>
      <c r="X97" s="24">
        <f t="shared" si="24"/>
        <v>-0.003387187088476082</v>
      </c>
    </row>
    <row r="98" spans="5:24" ht="12.75">
      <c r="E98" s="76">
        <f>Maintenance!A106</f>
        <v>1120</v>
      </c>
      <c r="F98" s="45">
        <f t="shared" si="27"/>
        <v>7.108871611159377E-16</v>
      </c>
      <c r="G98" s="23">
        <f t="shared" si="28"/>
        <v>9.621830488104157E-14</v>
      </c>
      <c r="H98" s="24">
        <f t="shared" si="29"/>
        <v>-0.0019030866345552866</v>
      </c>
      <c r="M98" s="76">
        <f>Maintenance!A106</f>
        <v>1120</v>
      </c>
      <c r="N98" s="45">
        <f t="shared" si="25"/>
        <v>1.4668535419271666E-15</v>
      </c>
      <c r="O98" s="23">
        <f t="shared" si="21"/>
        <v>7.498107449892968E-13</v>
      </c>
      <c r="P98" s="24">
        <f t="shared" si="22"/>
        <v>-0.002418361523067212</v>
      </c>
      <c r="U98" s="76">
        <f>Maintenance!A106</f>
        <v>1120</v>
      </c>
      <c r="V98" s="45">
        <f t="shared" si="26"/>
        <v>3.887381040126044E-15</v>
      </c>
      <c r="W98" s="23">
        <f t="shared" si="23"/>
        <v>2.417166970891305E-11</v>
      </c>
      <c r="X98" s="24">
        <f t="shared" si="24"/>
        <v>-0.003387187088476082</v>
      </c>
    </row>
    <row r="99" spans="5:24" ht="12.75">
      <c r="E99" s="76">
        <f>Maintenance!A107</f>
        <v>1130</v>
      </c>
      <c r="F99" s="45">
        <f t="shared" si="27"/>
        <v>6.804086159967202E-16</v>
      </c>
      <c r="G99" s="23">
        <f t="shared" si="28"/>
        <v>9.621830488104157E-14</v>
      </c>
      <c r="H99" s="24">
        <f t="shared" si="29"/>
        <v>-0.0019030866345552866</v>
      </c>
      <c r="M99" s="76">
        <f>Maintenance!A107</f>
        <v>1130</v>
      </c>
      <c r="N99" s="45">
        <f t="shared" si="25"/>
        <v>1.3874046272585695E-15</v>
      </c>
      <c r="O99" s="23">
        <f t="shared" si="21"/>
        <v>7.498107449892968E-13</v>
      </c>
      <c r="P99" s="24">
        <f t="shared" si="22"/>
        <v>-0.002418361523067212</v>
      </c>
      <c r="U99" s="76">
        <f>Maintenance!A107</f>
        <v>1130</v>
      </c>
      <c r="V99" s="45">
        <f t="shared" si="26"/>
        <v>3.595714829974239E-15</v>
      </c>
      <c r="W99" s="23">
        <f t="shared" si="23"/>
        <v>2.417166970891305E-11</v>
      </c>
      <c r="X99" s="24">
        <f t="shared" si="24"/>
        <v>-0.003387187088476082</v>
      </c>
    </row>
    <row r="100" spans="5:24" ht="12.75">
      <c r="E100" s="76">
        <f>Maintenance!A108</f>
        <v>1140</v>
      </c>
      <c r="F100" s="45">
        <f t="shared" si="27"/>
        <v>6.51236806690712E-16</v>
      </c>
      <c r="G100" s="23">
        <f t="shared" si="28"/>
        <v>9.621830488104157E-14</v>
      </c>
      <c r="H100" s="24">
        <f t="shared" si="29"/>
        <v>-0.0019030866345552866</v>
      </c>
      <c r="M100" s="76">
        <f>Maintenance!A108</f>
        <v>1140</v>
      </c>
      <c r="N100" s="45">
        <f t="shared" si="25"/>
        <v>1.312258889329561E-15</v>
      </c>
      <c r="O100" s="23">
        <f t="shared" si="21"/>
        <v>7.498107449892968E-13</v>
      </c>
      <c r="P100" s="24">
        <f t="shared" si="22"/>
        <v>-0.002418361523067212</v>
      </c>
      <c r="U100" s="76">
        <f>Maintenance!A108</f>
        <v>1140</v>
      </c>
      <c r="V100" s="45">
        <f t="shared" si="26"/>
        <v>3.3259320362578525E-15</v>
      </c>
      <c r="W100" s="23">
        <f t="shared" si="23"/>
        <v>2.417166970891305E-11</v>
      </c>
      <c r="X100" s="24">
        <f t="shared" si="24"/>
        <v>-0.003387187088476082</v>
      </c>
    </row>
    <row r="101" spans="5:24" ht="12.75">
      <c r="E101" s="76">
        <f>Maintenance!A109</f>
        <v>1150</v>
      </c>
      <c r="F101" s="45">
        <f t="shared" si="27"/>
        <v>6.233157082636945E-16</v>
      </c>
      <c r="G101" s="23">
        <f t="shared" si="28"/>
        <v>9.621830488104157E-14</v>
      </c>
      <c r="H101" s="24">
        <f t="shared" si="29"/>
        <v>-0.0019030866345552866</v>
      </c>
      <c r="M101" s="76">
        <f>Maintenance!A109</f>
        <v>1150</v>
      </c>
      <c r="N101" s="45">
        <f t="shared" si="25"/>
        <v>1.2411832559814013E-15</v>
      </c>
      <c r="O101" s="23">
        <f t="shared" si="21"/>
        <v>7.498107449892968E-13</v>
      </c>
      <c r="P101" s="24">
        <f t="shared" si="22"/>
        <v>-0.002418361523067212</v>
      </c>
      <c r="U101" s="76">
        <f>Maintenance!A109</f>
        <v>1150</v>
      </c>
      <c r="V101" s="45">
        <f t="shared" si="26"/>
        <v>3.0763907686988715E-15</v>
      </c>
      <c r="W101" s="23">
        <f t="shared" si="23"/>
        <v>2.417166970891305E-11</v>
      </c>
      <c r="X101" s="24">
        <f t="shared" si="24"/>
        <v>-0.003387187088476082</v>
      </c>
    </row>
    <row r="102" spans="5:24" ht="12.75">
      <c r="E102" s="76">
        <f>Maintenance!A110</f>
        <v>1160</v>
      </c>
      <c r="F102" s="45">
        <f t="shared" si="27"/>
        <v>5.965916977920288E-16</v>
      </c>
      <c r="G102" s="23">
        <f t="shared" si="28"/>
        <v>9.621830488104157E-14</v>
      </c>
      <c r="H102" s="24">
        <f t="shared" si="29"/>
        <v>-0.0019030866345552866</v>
      </c>
      <c r="M102" s="76">
        <f>Maintenance!A110</f>
        <v>1160</v>
      </c>
      <c r="N102" s="45">
        <f t="shared" si="25"/>
        <v>1.1739572788991806E-15</v>
      </c>
      <c r="O102" s="23">
        <f t="shared" si="21"/>
        <v>7.498107449892968E-13</v>
      </c>
      <c r="P102" s="24">
        <f t="shared" si="22"/>
        <v>-0.002418361523067212</v>
      </c>
      <c r="U102" s="76">
        <f>Maintenance!A110</f>
        <v>1160</v>
      </c>
      <c r="V102" s="45">
        <f t="shared" si="26"/>
        <v>2.845572326361821E-15</v>
      </c>
      <c r="W102" s="23">
        <f t="shared" si="23"/>
        <v>2.417166970891305E-11</v>
      </c>
      <c r="X102" s="24">
        <f t="shared" si="24"/>
        <v>-0.003387187088476082</v>
      </c>
    </row>
    <row r="103" spans="5:24" ht="12.75">
      <c r="E103" s="76">
        <f>Maintenance!A111</f>
        <v>1170</v>
      </c>
      <c r="F103" s="45">
        <f t="shared" si="27"/>
        <v>5.710134513789677E-16</v>
      </c>
      <c r="G103" s="23">
        <f t="shared" si="28"/>
        <v>9.621830488104157E-14</v>
      </c>
      <c r="H103" s="24">
        <f t="shared" si="29"/>
        <v>-0.0019030866345552866</v>
      </c>
      <c r="M103" s="76">
        <f>Maintenance!A111</f>
        <v>1170</v>
      </c>
      <c r="N103" s="45">
        <f t="shared" si="25"/>
        <v>1.1103724498689336E-15</v>
      </c>
      <c r="O103" s="23">
        <f t="shared" si="21"/>
        <v>7.498107449892968E-13</v>
      </c>
      <c r="P103" s="24">
        <f t="shared" si="22"/>
        <v>-0.002418361523067212</v>
      </c>
      <c r="U103" s="76">
        <f>Maintenance!A111</f>
        <v>1170</v>
      </c>
      <c r="V103" s="45">
        <f t="shared" si="26"/>
        <v>2.6320719548839852E-15</v>
      </c>
      <c r="W103" s="23">
        <f t="shared" si="23"/>
        <v>2.417166970891305E-11</v>
      </c>
      <c r="X103" s="24">
        <f t="shared" si="24"/>
        <v>-0.003387187088476082</v>
      </c>
    </row>
    <row r="104" spans="5:24" ht="12.75">
      <c r="E104" s="76">
        <f>Maintenance!A112</f>
        <v>1180</v>
      </c>
      <c r="F104" s="45">
        <f t="shared" si="27"/>
        <v>5.46531845586261E-16</v>
      </c>
      <c r="G104" s="23">
        <f t="shared" si="28"/>
        <v>9.621830488104157E-14</v>
      </c>
      <c r="H104" s="24">
        <f t="shared" si="29"/>
        <v>-0.0019030866345552866</v>
      </c>
      <c r="M104" s="76">
        <f>Maintenance!A112</f>
        <v>1180</v>
      </c>
      <c r="N104" s="45">
        <f t="shared" si="25"/>
        <v>1.0502315540681796E-15</v>
      </c>
      <c r="O104" s="23">
        <f t="shared" si="21"/>
        <v>7.498107449892968E-13</v>
      </c>
      <c r="P104" s="24">
        <f t="shared" si="22"/>
        <v>-0.002418361523067212</v>
      </c>
      <c r="U104" s="76">
        <f>Maintenance!A112</f>
        <v>1180</v>
      </c>
      <c r="V104" s="45">
        <f t="shared" si="26"/>
        <v>2.434590297180824E-15</v>
      </c>
      <c r="W104" s="23">
        <f t="shared" si="23"/>
        <v>2.417166970891305E-11</v>
      </c>
      <c r="X104" s="24">
        <f t="shared" si="24"/>
        <v>-0.003387187088476082</v>
      </c>
    </row>
    <row r="105" spans="5:24" ht="12.75">
      <c r="E105" s="76">
        <f>Maintenance!A113</f>
        <v>1190</v>
      </c>
      <c r="F105" s="45">
        <f t="shared" si="27"/>
        <v>5.230998630918146E-16</v>
      </c>
      <c r="G105" s="23">
        <f t="shared" si="28"/>
        <v>9.621830488104157E-14</v>
      </c>
      <c r="H105" s="24">
        <f t="shared" si="29"/>
        <v>-0.0019030866345552866</v>
      </c>
      <c r="M105" s="76">
        <f>Maintenance!A113</f>
        <v>1190</v>
      </c>
      <c r="N105" s="45">
        <f t="shared" si="25"/>
        <v>9.933480583840658E-16</v>
      </c>
      <c r="O105" s="23">
        <f t="shared" si="21"/>
        <v>7.498107449892968E-13</v>
      </c>
      <c r="P105" s="24">
        <f t="shared" si="22"/>
        <v>-0.002418361523067212</v>
      </c>
      <c r="U105" s="76">
        <f>Maintenance!A113</f>
        <v>1190</v>
      </c>
      <c r="V105" s="45">
        <f t="shared" si="26"/>
        <v>2.2519254855965026E-15</v>
      </c>
      <c r="W105" s="23">
        <f t="shared" si="23"/>
        <v>2.417166970891305E-11</v>
      </c>
      <c r="X105" s="24">
        <f t="shared" si="24"/>
        <v>-0.003387187088476082</v>
      </c>
    </row>
    <row r="106" spans="5:24" ht="12.75">
      <c r="E106" s="76">
        <f>Maintenance!A114</f>
        <v>1200</v>
      </c>
      <c r="F106" s="45">
        <f t="shared" si="27"/>
        <v>5.006725023921602E-16</v>
      </c>
      <c r="G106" s="23">
        <f t="shared" si="28"/>
        <v>9.621830488104157E-14</v>
      </c>
      <c r="H106" s="24">
        <f t="shared" si="29"/>
        <v>-0.0019030866345552866</v>
      </c>
      <c r="M106" s="76">
        <f>Maintenance!A114</f>
        <v>1200</v>
      </c>
      <c r="N106" s="45">
        <f t="shared" si="25"/>
        <v>9.39545532861923E-16</v>
      </c>
      <c r="O106" s="23">
        <f t="shared" si="21"/>
        <v>7.498107449892968E-13</v>
      </c>
      <c r="P106" s="24">
        <f t="shared" si="22"/>
        <v>-0.002418361523067212</v>
      </c>
      <c r="U106" s="76">
        <f>Maintenance!A114</f>
        <v>1200</v>
      </c>
      <c r="V106" s="45">
        <f t="shared" si="26"/>
        <v>2.082965827371963E-15</v>
      </c>
      <c r="W106" s="23">
        <f t="shared" si="23"/>
        <v>2.417166970891305E-11</v>
      </c>
      <c r="X106" s="24">
        <f t="shared" si="24"/>
        <v>-0.003387187088476082</v>
      </c>
    </row>
    <row r="107" spans="5:24" ht="12.75">
      <c r="E107" s="76">
        <f>Maintenance!A115</f>
        <v>1210</v>
      </c>
      <c r="F107" s="45">
        <f aca="true" t="shared" si="30" ref="F107:F126">(10^(E107*H107+LOG(G107)))</f>
        <v>4.792066913763038E-16</v>
      </c>
      <c r="G107" s="23">
        <f aca="true" t="shared" si="31" ref="G107:G126">LOOKUP(E107,$A$4:$A$23,$C$4:$C$22)</f>
        <v>9.621830488104157E-14</v>
      </c>
      <c r="H107" s="24">
        <f aca="true" t="shared" si="32" ref="H107:H126">LOOKUP(E107,$A$4:$A$23,$D$4:$D$22)</f>
        <v>-0.0019030866345552866</v>
      </c>
      <c r="M107" s="76">
        <f>Maintenance!A115</f>
        <v>1210</v>
      </c>
      <c r="N107" s="45">
        <f aca="true" t="shared" si="33" ref="N107:N136">10^(M107*P107+LOG(O107))</f>
        <v>8.88657103489794E-16</v>
      </c>
      <c r="O107" s="23">
        <f aca="true" t="shared" si="34" ref="O107:O136">LOOKUP(M107,$I$4:$I$23,$K$4:$K$22)</f>
        <v>7.498107449892968E-13</v>
      </c>
      <c r="P107" s="24">
        <f aca="true" t="shared" si="35" ref="P107:P136">LOOKUP(M107,$I$4:$I$23,$L$4:$L$22)</f>
        <v>-0.002418361523067212</v>
      </c>
      <c r="U107" s="76">
        <f>Maintenance!A115</f>
        <v>1210</v>
      </c>
      <c r="V107" s="45">
        <f aca="true" t="shared" si="36" ref="V107:V136">10^(U107*X107+LOG(W107))</f>
        <v>1.9266830389150846E-15</v>
      </c>
      <c r="W107" s="23">
        <f aca="true" t="shared" si="37" ref="W107:W136">LOOKUP(U107,$Q$4:$Q$23,$S$4:$S$22)</f>
        <v>2.417166970891305E-11</v>
      </c>
      <c r="X107" s="24">
        <f aca="true" t="shared" si="38" ref="X107:X136">LOOKUP(U107,$Q$4:$Q$23,$T$4:$T$22)</f>
        <v>-0.003387187088476082</v>
      </c>
    </row>
    <row r="108" spans="5:24" ht="12.75">
      <c r="E108" s="76">
        <f>Maintenance!A116</f>
        <v>1220</v>
      </c>
      <c r="F108" s="45">
        <f t="shared" si="30"/>
        <v>4.586612046050721E-16</v>
      </c>
      <c r="G108" s="23">
        <f t="shared" si="31"/>
        <v>9.621830488104157E-14</v>
      </c>
      <c r="H108" s="24">
        <f t="shared" si="32"/>
        <v>-0.0019030866345552866</v>
      </c>
      <c r="M108" s="76">
        <f>Maintenance!A116</f>
        <v>1220</v>
      </c>
      <c r="N108" s="45">
        <f t="shared" si="33"/>
        <v>8.40524934621692E-16</v>
      </c>
      <c r="O108" s="23">
        <f t="shared" si="34"/>
        <v>7.498107449892968E-13</v>
      </c>
      <c r="P108" s="24">
        <f t="shared" si="35"/>
        <v>-0.002418361523067212</v>
      </c>
      <c r="U108" s="76">
        <f>Maintenance!A116</f>
        <v>1220</v>
      </c>
      <c r="V108" s="45">
        <f t="shared" si="36"/>
        <v>1.7821259876963668E-15</v>
      </c>
      <c r="W108" s="23">
        <f t="shared" si="37"/>
        <v>2.417166970891305E-11</v>
      </c>
      <c r="X108" s="24">
        <f t="shared" si="38"/>
        <v>-0.003387187088476082</v>
      </c>
    </row>
    <row r="109" spans="5:24" ht="12.75">
      <c r="E109" s="76">
        <f>Maintenance!A117</f>
        <v>1230</v>
      </c>
      <c r="F109" s="45">
        <f t="shared" si="30"/>
        <v>4.3899658413696853E-16</v>
      </c>
      <c r="G109" s="23">
        <f t="shared" si="31"/>
        <v>9.621830488104157E-14</v>
      </c>
      <c r="H109" s="24">
        <f t="shared" si="32"/>
        <v>-0.0019030866345552866</v>
      </c>
      <c r="M109" s="76">
        <f>Maintenance!A117</f>
        <v>1230</v>
      </c>
      <c r="N109" s="45">
        <f t="shared" si="33"/>
        <v>7.949997394342759E-16</v>
      </c>
      <c r="O109" s="23">
        <f t="shared" si="34"/>
        <v>7.498107449892968E-13</v>
      </c>
      <c r="P109" s="24">
        <f t="shared" si="35"/>
        <v>-0.002418361523067212</v>
      </c>
      <c r="U109" s="76">
        <f>Maintenance!A117</f>
        <v>1230</v>
      </c>
      <c r="V109" s="45">
        <f t="shared" si="36"/>
        <v>1.648414903683983E-15</v>
      </c>
      <c r="W109" s="23">
        <f t="shared" si="37"/>
        <v>2.417166970891305E-11</v>
      </c>
      <c r="X109" s="24">
        <f t="shared" si="38"/>
        <v>-0.003387187088476082</v>
      </c>
    </row>
    <row r="110" spans="5:24" ht="12.75">
      <c r="E110" s="76">
        <f>Maintenance!A118</f>
        <v>1240</v>
      </c>
      <c r="F110" s="45">
        <f t="shared" si="30"/>
        <v>4.2017506374855767E-16</v>
      </c>
      <c r="G110" s="23">
        <f t="shared" si="31"/>
        <v>9.621830488104157E-14</v>
      </c>
      <c r="H110" s="24">
        <f t="shared" si="32"/>
        <v>-0.0019030866345552866</v>
      </c>
      <c r="M110" s="76">
        <f>Maintenance!A118</f>
        <v>1240</v>
      </c>
      <c r="N110" s="45">
        <f t="shared" si="33"/>
        <v>7.519403168985429E-16</v>
      </c>
      <c r="O110" s="23">
        <f t="shared" si="34"/>
        <v>7.498107449892968E-13</v>
      </c>
      <c r="P110" s="24">
        <f t="shared" si="35"/>
        <v>-0.002418361523067212</v>
      </c>
      <c r="U110" s="76">
        <f>Maintenance!A118</f>
        <v>1240</v>
      </c>
      <c r="V110" s="45">
        <f t="shared" si="36"/>
        <v>1.5247360250887135E-15</v>
      </c>
      <c r="W110" s="23">
        <f t="shared" si="37"/>
        <v>2.417166970891305E-11</v>
      </c>
      <c r="X110" s="24">
        <f t="shared" si="38"/>
        <v>-0.003387187088476082</v>
      </c>
    </row>
    <row r="111" spans="5:24" ht="12.75">
      <c r="E111" s="76">
        <f>Maintenance!A119</f>
        <v>1250</v>
      </c>
      <c r="F111" s="45">
        <f t="shared" si="30"/>
        <v>4.0216049640381986E-16</v>
      </c>
      <c r="G111" s="23">
        <f t="shared" si="31"/>
        <v>9.621830488104157E-14</v>
      </c>
      <c r="H111" s="24">
        <f t="shared" si="32"/>
        <v>-0.0019030866345552866</v>
      </c>
      <c r="M111" s="76">
        <f>Maintenance!A119</f>
        <v>1250</v>
      </c>
      <c r="N111" s="45">
        <f t="shared" si="33"/>
        <v>7.112131138304918E-16</v>
      </c>
      <c r="O111" s="23">
        <f t="shared" si="34"/>
        <v>7.498107449892968E-13</v>
      </c>
      <c r="P111" s="24">
        <f t="shared" si="35"/>
        <v>-0.002418361523067212</v>
      </c>
      <c r="U111" s="76">
        <f>Maintenance!A119</f>
        <v>1250</v>
      </c>
      <c r="V111" s="45">
        <f t="shared" si="36"/>
        <v>1.4103366458333236E-15</v>
      </c>
      <c r="W111" s="23">
        <f t="shared" si="37"/>
        <v>2.417166970891305E-11</v>
      </c>
      <c r="X111" s="24">
        <f t="shared" si="38"/>
        <v>-0.003387187088476082</v>
      </c>
    </row>
    <row r="112" spans="5:24" ht="12.75">
      <c r="E112" s="76">
        <f>Maintenance!A120</f>
        <v>1260</v>
      </c>
      <c r="F112" s="45">
        <f t="shared" si="30"/>
        <v>3.849182848331825E-16</v>
      </c>
      <c r="G112" s="23">
        <f t="shared" si="31"/>
        <v>9.621830488104157E-14</v>
      </c>
      <c r="H112" s="24">
        <f t="shared" si="32"/>
        <v>-0.0019030866345552866</v>
      </c>
      <c r="M112" s="76">
        <f>Maintenance!A120</f>
        <v>1260</v>
      </c>
      <c r="N112" s="45">
        <f t="shared" si="33"/>
        <v>6.726918106622998E-16</v>
      </c>
      <c r="O112" s="23">
        <f t="shared" si="34"/>
        <v>7.498107449892968E-13</v>
      </c>
      <c r="P112" s="24">
        <f t="shared" si="35"/>
        <v>-0.002418361523067212</v>
      </c>
      <c r="U112" s="76">
        <f>Maintenance!A120</f>
        <v>1260</v>
      </c>
      <c r="V112" s="45">
        <f t="shared" si="36"/>
        <v>1.3045205346051132E-15</v>
      </c>
      <c r="W112" s="23">
        <f t="shared" si="37"/>
        <v>2.417166970891305E-11</v>
      </c>
      <c r="X112" s="24">
        <f t="shared" si="38"/>
        <v>-0.003387187088476082</v>
      </c>
    </row>
    <row r="113" spans="5:24" ht="12.75">
      <c r="E113" s="76">
        <f>Maintenance!A121</f>
        <v>1270</v>
      </c>
      <c r="F113" s="45">
        <f t="shared" si="30"/>
        <v>3.6841531508889066E-16</v>
      </c>
      <c r="G113" s="23">
        <f t="shared" si="31"/>
        <v>9.621830488104157E-14</v>
      </c>
      <c r="H113" s="24">
        <f t="shared" si="32"/>
        <v>-0.0019030866345552866</v>
      </c>
      <c r="M113" s="76">
        <f>Maintenance!A121</f>
        <v>1270</v>
      </c>
      <c r="N113" s="45">
        <f t="shared" si="33"/>
        <v>6.36256929649323E-16</v>
      </c>
      <c r="O113" s="23">
        <f t="shared" si="34"/>
        <v>7.498107449892968E-13</v>
      </c>
      <c r="P113" s="24">
        <f t="shared" si="35"/>
        <v>-0.002418361523067212</v>
      </c>
      <c r="U113" s="76">
        <f>Maintenance!A121</f>
        <v>1270</v>
      </c>
      <c r="V113" s="45">
        <f t="shared" si="36"/>
        <v>1.2066436976122631E-15</v>
      </c>
      <c r="W113" s="23">
        <f t="shared" si="37"/>
        <v>2.417166970891305E-11</v>
      </c>
      <c r="X113" s="24">
        <f t="shared" si="38"/>
        <v>-0.003387187088476082</v>
      </c>
    </row>
    <row r="114" spans="5:24" ht="12.75">
      <c r="E114" s="76">
        <f>Maintenance!A122</f>
        <v>1280</v>
      </c>
      <c r="F114" s="45">
        <f t="shared" si="30"/>
        <v>3.5261989294914833E-16</v>
      </c>
      <c r="G114" s="23">
        <f t="shared" si="31"/>
        <v>9.621830488104157E-14</v>
      </c>
      <c r="H114" s="24">
        <f t="shared" si="32"/>
        <v>-0.0019030866345552866</v>
      </c>
      <c r="M114" s="76">
        <f>Maintenance!A122</f>
        <v>1280</v>
      </c>
      <c r="N114" s="45">
        <f t="shared" si="33"/>
        <v>6.017954642977066E-16</v>
      </c>
      <c r="O114" s="23">
        <f t="shared" si="34"/>
        <v>7.498107449892968E-13</v>
      </c>
      <c r="P114" s="24">
        <f t="shared" si="35"/>
        <v>-0.002418361523067212</v>
      </c>
      <c r="U114" s="76">
        <f>Maintenance!A122</f>
        <v>1280</v>
      </c>
      <c r="V114" s="45">
        <f t="shared" si="36"/>
        <v>1.116110459256314E-15</v>
      </c>
      <c r="W114" s="23">
        <f t="shared" si="37"/>
        <v>2.417166970891305E-11</v>
      </c>
      <c r="X114" s="24">
        <f t="shared" si="38"/>
        <v>-0.003387187088476082</v>
      </c>
    </row>
    <row r="115" spans="5:24" ht="12.75">
      <c r="E115" s="76">
        <f>Maintenance!A123</f>
        <v>1290</v>
      </c>
      <c r="F115" s="45">
        <f t="shared" si="30"/>
        <v>3.3750168304883874E-16</v>
      </c>
      <c r="G115" s="23">
        <f t="shared" si="31"/>
        <v>9.621830488104157E-14</v>
      </c>
      <c r="H115" s="24">
        <f t="shared" si="32"/>
        <v>-0.0019030866345552866</v>
      </c>
      <c r="M115" s="76">
        <f>Maintenance!A123</f>
        <v>1290</v>
      </c>
      <c r="N115" s="45">
        <f t="shared" si="33"/>
        <v>5.692005288632342E-16</v>
      </c>
      <c r="O115" s="23">
        <f t="shared" si="34"/>
        <v>7.498107449892968E-13</v>
      </c>
      <c r="P115" s="24">
        <f t="shared" si="35"/>
        <v>-0.002418361523067212</v>
      </c>
      <c r="U115" s="76">
        <f>Maintenance!A123</f>
        <v>1290</v>
      </c>
      <c r="V115" s="45">
        <f t="shared" si="36"/>
        <v>1.0323698368676344E-15</v>
      </c>
      <c r="W115" s="23">
        <f t="shared" si="37"/>
        <v>2.417166970891305E-11</v>
      </c>
      <c r="X115" s="24">
        <f t="shared" si="38"/>
        <v>-0.003387187088476082</v>
      </c>
    </row>
    <row r="116" spans="5:24" ht="12.75">
      <c r="E116" s="76">
        <f>Maintenance!A124</f>
        <v>1300</v>
      </c>
      <c r="F116" s="45">
        <f t="shared" si="30"/>
        <v>3.230316506199651E-16</v>
      </c>
      <c r="G116" s="23">
        <f t="shared" si="31"/>
        <v>9.621830488104157E-14</v>
      </c>
      <c r="H116" s="24">
        <f t="shared" si="32"/>
        <v>-0.0019030866345552866</v>
      </c>
      <c r="M116" s="76">
        <f>Maintenance!A124</f>
        <v>1300</v>
      </c>
      <c r="N116" s="45">
        <f t="shared" si="33"/>
        <v>5.383710268343081E-16</v>
      </c>
      <c r="O116" s="23">
        <f t="shared" si="34"/>
        <v>7.498107449892968E-13</v>
      </c>
      <c r="P116" s="24">
        <f t="shared" si="35"/>
        <v>-0.002418361523067212</v>
      </c>
      <c r="U116" s="76">
        <f>Maintenance!A124</f>
        <v>1300</v>
      </c>
      <c r="V116" s="45">
        <f t="shared" si="36"/>
        <v>9.549121874408993E-16</v>
      </c>
      <c r="W116" s="23">
        <f t="shared" si="37"/>
        <v>2.417166970891305E-11</v>
      </c>
      <c r="X116" s="24">
        <f t="shared" si="38"/>
        <v>-0.003387187088476082</v>
      </c>
    </row>
    <row r="117" spans="5:24" ht="12.75">
      <c r="E117" s="76">
        <f>Maintenance!A125</f>
        <v>1310</v>
      </c>
      <c r="F117" s="45">
        <f t="shared" si="30"/>
        <v>3.091820057299067E-16</v>
      </c>
      <c r="G117" s="23">
        <f t="shared" si="31"/>
        <v>9.621830488104157E-14</v>
      </c>
      <c r="H117" s="24">
        <f t="shared" si="32"/>
        <v>-0.0019030866345552866</v>
      </c>
      <c r="M117" s="76">
        <f>Maintenance!A125</f>
        <v>1310</v>
      </c>
      <c r="N117" s="45">
        <f t="shared" si="33"/>
        <v>5.092113373708231E-16</v>
      </c>
      <c r="O117" s="23">
        <f t="shared" si="34"/>
        <v>7.498107449892968E-13</v>
      </c>
      <c r="P117" s="24">
        <f t="shared" si="35"/>
        <v>-0.002418361523067212</v>
      </c>
      <c r="U117" s="76">
        <f>Maintenance!A125</f>
        <v>1310</v>
      </c>
      <c r="V117" s="45">
        <f t="shared" si="36"/>
        <v>8.832661059624481E-16</v>
      </c>
      <c r="W117" s="23">
        <f t="shared" si="37"/>
        <v>2.417166970891305E-11</v>
      </c>
      <c r="X117" s="24">
        <f t="shared" si="38"/>
        <v>-0.003387187088476082</v>
      </c>
    </row>
    <row r="118" spans="5:24" ht="12.75">
      <c r="E118" s="76">
        <f>Maintenance!A126</f>
        <v>1320</v>
      </c>
      <c r="F118" s="45">
        <f t="shared" si="30"/>
        <v>2.9592614991040094E-16</v>
      </c>
      <c r="G118" s="23">
        <f t="shared" si="31"/>
        <v>9.621830488104157E-14</v>
      </c>
      <c r="H118" s="24">
        <f t="shared" si="32"/>
        <v>-0.0019030866345552866</v>
      </c>
      <c r="M118" s="76">
        <f>Maintenance!A126</f>
        <v>1320</v>
      </c>
      <c r="N118" s="45">
        <f t="shared" si="33"/>
        <v>4.816310187263934E-16</v>
      </c>
      <c r="O118" s="23">
        <f t="shared" si="34"/>
        <v>7.498107449892968E-13</v>
      </c>
      <c r="P118" s="24">
        <f t="shared" si="35"/>
        <v>-0.002418361523067212</v>
      </c>
      <c r="U118" s="76">
        <f>Maintenance!A126</f>
        <v>1320</v>
      </c>
      <c r="V118" s="45">
        <f t="shared" si="36"/>
        <v>8.169955564530278E-16</v>
      </c>
      <c r="W118" s="23">
        <f t="shared" si="37"/>
        <v>2.417166970891305E-11</v>
      </c>
      <c r="X118" s="24">
        <f t="shared" si="38"/>
        <v>-0.003387187088476082</v>
      </c>
    </row>
    <row r="119" spans="5:24" ht="12.75">
      <c r="E119" s="76">
        <f>Maintenance!A127</f>
        <v>1330</v>
      </c>
      <c r="F119" s="45">
        <f t="shared" si="30"/>
        <v>2.832386250747527E-16</v>
      </c>
      <c r="G119" s="23">
        <f t="shared" si="31"/>
        <v>9.621830488104157E-14</v>
      </c>
      <c r="H119" s="24">
        <f t="shared" si="32"/>
        <v>-0.0019030866345552866</v>
      </c>
      <c r="M119" s="76">
        <f>Maintenance!A127</f>
        <v>1330</v>
      </c>
      <c r="N119" s="45">
        <f t="shared" si="33"/>
        <v>4.555445277340686E-16</v>
      </c>
      <c r="O119" s="23">
        <f t="shared" si="34"/>
        <v>7.498107449892968E-13</v>
      </c>
      <c r="P119" s="24">
        <f t="shared" si="35"/>
        <v>-0.002418361523067212</v>
      </c>
      <c r="U119" s="76">
        <f>Maintenance!A127</f>
        <v>1330</v>
      </c>
      <c r="V119" s="45">
        <f t="shared" si="36"/>
        <v>7.55697218265477E-16</v>
      </c>
      <c r="W119" s="23">
        <f t="shared" si="37"/>
        <v>2.417166970891305E-11</v>
      </c>
      <c r="X119" s="24">
        <f t="shared" si="38"/>
        <v>-0.003387187088476082</v>
      </c>
    </row>
    <row r="120" spans="5:24" ht="12.75">
      <c r="E120" s="76">
        <f>Maintenance!A128</f>
        <v>1340</v>
      </c>
      <c r="F120" s="45">
        <f t="shared" si="30"/>
        <v>2.710950646251667E-16</v>
      </c>
      <c r="G120" s="23">
        <f t="shared" si="31"/>
        <v>9.621830488104157E-14</v>
      </c>
      <c r="H120" s="24">
        <f t="shared" si="32"/>
        <v>-0.0019030866345552866</v>
      </c>
      <c r="M120" s="76">
        <f>Maintenance!A128</f>
        <v>1340</v>
      </c>
      <c r="N120" s="45">
        <f t="shared" si="33"/>
        <v>4.308709544854779E-16</v>
      </c>
      <c r="O120" s="23">
        <f t="shared" si="34"/>
        <v>7.498107449892968E-13</v>
      </c>
      <c r="P120" s="24">
        <f t="shared" si="35"/>
        <v>-0.002418361523067212</v>
      </c>
      <c r="U120" s="76">
        <f>Maintenance!A128</f>
        <v>1340</v>
      </c>
      <c r="V120" s="45">
        <f t="shared" si="36"/>
        <v>6.989980314868622E-16</v>
      </c>
      <c r="W120" s="23">
        <f t="shared" si="37"/>
        <v>2.417166970891305E-11</v>
      </c>
      <c r="X120" s="24">
        <f t="shared" si="38"/>
        <v>-0.003387187088476082</v>
      </c>
    </row>
    <row r="121" spans="5:24" ht="12.75">
      <c r="E121" s="76">
        <f>Maintenance!A129</f>
        <v>1350</v>
      </c>
      <c r="F121" s="45">
        <f t="shared" si="30"/>
        <v>2.5947214665629217E-16</v>
      </c>
      <c r="G121" s="23">
        <f t="shared" si="31"/>
        <v>9.621830488104157E-14</v>
      </c>
      <c r="H121" s="24">
        <f t="shared" si="32"/>
        <v>-0.0019030866345552866</v>
      </c>
      <c r="M121" s="76">
        <f>Maintenance!A129</f>
        <v>1350</v>
      </c>
      <c r="N121" s="45">
        <f t="shared" si="33"/>
        <v>4.0753377138052842E-16</v>
      </c>
      <c r="O121" s="23">
        <f t="shared" si="34"/>
        <v>7.498107449892968E-13</v>
      </c>
      <c r="P121" s="24">
        <f t="shared" si="35"/>
        <v>-0.002418361523067212</v>
      </c>
      <c r="U121" s="76">
        <f>Maintenance!A129</f>
        <v>1350</v>
      </c>
      <c r="V121" s="45">
        <f t="shared" si="36"/>
        <v>6.465529265066844E-16</v>
      </c>
      <c r="W121" s="23">
        <f t="shared" si="37"/>
        <v>2.417166970891305E-11</v>
      </c>
      <c r="X121" s="24">
        <f t="shared" si="38"/>
        <v>-0.003387187088476082</v>
      </c>
    </row>
    <row r="122" spans="5:24" ht="12.75">
      <c r="E122" s="76">
        <f>Maintenance!A130</f>
        <v>1360</v>
      </c>
      <c r="F122" s="45">
        <f t="shared" si="30"/>
        <v>2.4834754916513626E-16</v>
      </c>
      <c r="G122" s="23">
        <f t="shared" si="31"/>
        <v>9.621830488104157E-14</v>
      </c>
      <c r="H122" s="24">
        <f t="shared" si="32"/>
        <v>-0.0019030866345552866</v>
      </c>
      <c r="M122" s="76">
        <f>Maintenance!A130</f>
        <v>1360</v>
      </c>
      <c r="N122" s="45">
        <f t="shared" si="33"/>
        <v>3.8546059576924795E-16</v>
      </c>
      <c r="O122" s="23">
        <f t="shared" si="34"/>
        <v>7.498107449892968E-13</v>
      </c>
      <c r="P122" s="24">
        <f t="shared" si="35"/>
        <v>-0.002418361523067212</v>
      </c>
      <c r="U122" s="76">
        <f>Maintenance!A130</f>
        <v>1360</v>
      </c>
      <c r="V122" s="45">
        <f t="shared" si="36"/>
        <v>5.98042723933219E-16</v>
      </c>
      <c r="W122" s="23">
        <f t="shared" si="37"/>
        <v>2.417166970891305E-11</v>
      </c>
      <c r="X122" s="24">
        <f t="shared" si="38"/>
        <v>-0.003387187088476082</v>
      </c>
    </row>
    <row r="123" spans="5:24" ht="12.75">
      <c r="E123" s="76">
        <f>Maintenance!A131</f>
        <v>1370</v>
      </c>
      <c r="F123" s="45">
        <f t="shared" si="30"/>
        <v>2.376999071812864E-16</v>
      </c>
      <c r="G123" s="23">
        <f t="shared" si="31"/>
        <v>9.621830488104157E-14</v>
      </c>
      <c r="H123" s="24">
        <f t="shared" si="32"/>
        <v>-0.0019030866345552866</v>
      </c>
      <c r="M123" s="76">
        <f>Maintenance!A131</f>
        <v>1370</v>
      </c>
      <c r="N123" s="45">
        <f t="shared" si="33"/>
        <v>3.645829654496274E-16</v>
      </c>
      <c r="O123" s="23">
        <f t="shared" si="34"/>
        <v>7.498107449892968E-13</v>
      </c>
      <c r="P123" s="24">
        <f t="shared" si="35"/>
        <v>-0.002418361523067212</v>
      </c>
      <c r="U123" s="76">
        <f>Maintenance!A131</f>
        <v>1370</v>
      </c>
      <c r="V123" s="45">
        <f t="shared" si="36"/>
        <v>5.531721920769378E-16</v>
      </c>
      <c r="W123" s="23">
        <f t="shared" si="37"/>
        <v>2.417166970891305E-11</v>
      </c>
      <c r="X123" s="24">
        <f t="shared" si="38"/>
        <v>-0.003387187088476082</v>
      </c>
    </row>
    <row r="124" spans="5:24" ht="12.75">
      <c r="E124" s="76">
        <f>Maintenance!A132</f>
        <v>1380</v>
      </c>
      <c r="F124" s="45">
        <f t="shared" si="30"/>
        <v>2.2750877173514053E-16</v>
      </c>
      <c r="G124" s="23">
        <f t="shared" si="31"/>
        <v>9.621830488104157E-14</v>
      </c>
      <c r="H124" s="24">
        <f t="shared" si="32"/>
        <v>-0.0019030866345552866</v>
      </c>
      <c r="M124" s="76">
        <f>Maintenance!A132</f>
        <v>1380</v>
      </c>
      <c r="N124" s="45">
        <f t="shared" si="33"/>
        <v>3.4483612632513E-16</v>
      </c>
      <c r="O124" s="23">
        <f t="shared" si="34"/>
        <v>7.498107449892968E-13</v>
      </c>
      <c r="P124" s="24">
        <f t="shared" si="35"/>
        <v>-0.002418361523067212</v>
      </c>
      <c r="U124" s="76">
        <f>Maintenance!A132</f>
        <v>1380</v>
      </c>
      <c r="V124" s="45">
        <f t="shared" si="36"/>
        <v>5.116682501790231E-16</v>
      </c>
      <c r="W124" s="23">
        <f t="shared" si="37"/>
        <v>2.417166970891305E-11</v>
      </c>
      <c r="X124" s="24">
        <f t="shared" si="38"/>
        <v>-0.003387187088476082</v>
      </c>
    </row>
    <row r="125" spans="5:24" ht="12.75">
      <c r="E125" s="76">
        <f>Maintenance!A133</f>
        <v>1390</v>
      </c>
      <c r="F125" s="45">
        <f t="shared" si="30"/>
        <v>2.177545705853204E-16</v>
      </c>
      <c r="G125" s="23">
        <f t="shared" si="31"/>
        <v>9.621830488104157E-14</v>
      </c>
      <c r="H125" s="24">
        <f t="shared" si="32"/>
        <v>-0.0019030866345552866</v>
      </c>
      <c r="M125" s="76">
        <f>Maintenance!A133</f>
        <v>1390</v>
      </c>
      <c r="N125" s="45">
        <f t="shared" si="33"/>
        <v>3.261588315632658E-16</v>
      </c>
      <c r="O125" s="23">
        <f t="shared" si="34"/>
        <v>7.498107449892968E-13</v>
      </c>
      <c r="P125" s="24">
        <f t="shared" si="35"/>
        <v>-0.002418361523067212</v>
      </c>
      <c r="U125" s="76">
        <f>Maintenance!A133</f>
        <v>1390</v>
      </c>
      <c r="V125" s="45">
        <f t="shared" si="36"/>
        <v>4.732783064497366E-16</v>
      </c>
      <c r="W125" s="23">
        <f t="shared" si="37"/>
        <v>2.417166970891305E-11</v>
      </c>
      <c r="X125" s="24">
        <f t="shared" si="38"/>
        <v>-0.003387187088476082</v>
      </c>
    </row>
    <row r="126" spans="5:24" ht="12.75">
      <c r="E126" s="76">
        <f>Maintenance!A134</f>
        <v>1400</v>
      </c>
      <c r="F126" s="45">
        <f t="shared" si="30"/>
        <v>2.0841857062987997E-16</v>
      </c>
      <c r="G126" s="23">
        <f t="shared" si="31"/>
        <v>9.621830488104157E-14</v>
      </c>
      <c r="H126" s="24">
        <f t="shared" si="32"/>
        <v>-0.0019030866345552866</v>
      </c>
      <c r="M126" s="76">
        <f>Maintenance!A134</f>
        <v>1400</v>
      </c>
      <c r="N126" s="45">
        <f t="shared" si="33"/>
        <v>3.0849315163230436E-16</v>
      </c>
      <c r="O126" s="23">
        <f t="shared" si="34"/>
        <v>7.498107449892968E-13</v>
      </c>
      <c r="P126" s="24">
        <f t="shared" si="35"/>
        <v>-0.002418361523067212</v>
      </c>
      <c r="U126" s="76">
        <f>Maintenance!A134</f>
        <v>1400</v>
      </c>
      <c r="V126" s="45">
        <f t="shared" si="36"/>
        <v>4.377687208021215E-16</v>
      </c>
      <c r="W126" s="23">
        <f t="shared" si="37"/>
        <v>2.417166970891305E-11</v>
      </c>
      <c r="X126" s="24">
        <f t="shared" si="38"/>
        <v>-0.003387187088476082</v>
      </c>
    </row>
    <row r="127" spans="5:24" ht="12.75">
      <c r="E127" s="76">
        <f>Maintenance!A135</f>
        <v>1410</v>
      </c>
      <c r="F127" s="45">
        <f aca="true" t="shared" si="39" ref="F127:F136">(10^(E127*H127+LOG(G127)))</f>
        <v>1.994828419290635E-16</v>
      </c>
      <c r="G127" s="23">
        <f aca="true" t="shared" si="40" ref="G127:G136">LOOKUP(E127,$A$4:$A$23,$C$4:$C$22)</f>
        <v>9.621830488104157E-14</v>
      </c>
      <c r="H127" s="24">
        <f aca="true" t="shared" si="41" ref="H127:H136">LOOKUP(E127,$A$4:$A$23,$D$4:$D$22)</f>
        <v>-0.0019030866345552866</v>
      </c>
      <c r="M127" s="76">
        <f>Maintenance!A135</f>
        <v>1410</v>
      </c>
      <c r="N127" s="45">
        <f t="shared" si="33"/>
        <v>2.917842946269323E-16</v>
      </c>
      <c r="O127" s="23">
        <f t="shared" si="34"/>
        <v>7.498107449892968E-13</v>
      </c>
      <c r="P127" s="24">
        <f t="shared" si="35"/>
        <v>-0.002418361523067212</v>
      </c>
      <c r="U127" s="76">
        <f>Maintenance!A135</f>
        <v>1410</v>
      </c>
      <c r="V127" s="45">
        <f t="shared" si="36"/>
        <v>4.0492338292517943E-16</v>
      </c>
      <c r="W127" s="23">
        <f t="shared" si="37"/>
        <v>2.417166970891305E-11</v>
      </c>
      <c r="X127" s="24">
        <f t="shared" si="38"/>
        <v>-0.003387187088476082</v>
      </c>
    </row>
    <row r="128" spans="5:24" ht="12.75">
      <c r="E128" s="76">
        <f>Maintenance!A136</f>
        <v>1420</v>
      </c>
      <c r="F128" s="45">
        <f t="shared" si="39"/>
        <v>1.909302232705658E-16</v>
      </c>
      <c r="G128" s="23">
        <f t="shared" si="40"/>
        <v>9.621830488104157E-14</v>
      </c>
      <c r="H128" s="24">
        <f t="shared" si="41"/>
        <v>-0.0019030866345552866</v>
      </c>
      <c r="M128" s="76">
        <f>Maintenance!A136</f>
        <v>1420</v>
      </c>
      <c r="N128" s="45">
        <f t="shared" si="33"/>
        <v>2.7598043632557925E-16</v>
      </c>
      <c r="O128" s="23">
        <f t="shared" si="34"/>
        <v>7.498107449892968E-13</v>
      </c>
      <c r="P128" s="24">
        <f t="shared" si="35"/>
        <v>-0.002418361523067212</v>
      </c>
      <c r="U128" s="76">
        <f>Maintenance!A136</f>
        <v>1420</v>
      </c>
      <c r="V128" s="45">
        <f t="shared" si="36"/>
        <v>3.745423970427623E-16</v>
      </c>
      <c r="W128" s="23">
        <f t="shared" si="37"/>
        <v>2.417166970891305E-11</v>
      </c>
      <c r="X128" s="24">
        <f t="shared" si="38"/>
        <v>-0.003387187088476082</v>
      </c>
    </row>
    <row r="129" spans="5:24" ht="12.75">
      <c r="E129" s="76">
        <f>Maintenance!A137</f>
        <v>1430</v>
      </c>
      <c r="F129" s="45">
        <f t="shared" si="39"/>
        <v>1.8274428921115867E-16</v>
      </c>
      <c r="G129" s="23">
        <f t="shared" si="40"/>
        <v>9.621830488104157E-14</v>
      </c>
      <c r="H129" s="24">
        <f t="shared" si="41"/>
        <v>-0.0019030866345552866</v>
      </c>
      <c r="M129" s="76">
        <f>Maintenance!A137</f>
        <v>1430</v>
      </c>
      <c r="N129" s="45">
        <f t="shared" si="33"/>
        <v>2.610325594523189E-16</v>
      </c>
      <c r="O129" s="23">
        <f t="shared" si="34"/>
        <v>7.498107449892968E-13</v>
      </c>
      <c r="P129" s="24">
        <f t="shared" si="35"/>
        <v>-0.002418361523067212</v>
      </c>
      <c r="U129" s="76">
        <f>Maintenance!A137</f>
        <v>1430</v>
      </c>
      <c r="V129" s="45">
        <f t="shared" si="36"/>
        <v>3.4644086535368126E-16</v>
      </c>
      <c r="W129" s="23">
        <f t="shared" si="37"/>
        <v>2.417166970891305E-11</v>
      </c>
      <c r="X129" s="24">
        <f t="shared" si="38"/>
        <v>-0.003387187088476082</v>
      </c>
    </row>
    <row r="130" spans="5:24" ht="12.75">
      <c r="E130" s="76">
        <f>Maintenance!A138</f>
        <v>1440</v>
      </c>
      <c r="F130" s="45">
        <f t="shared" si="39"/>
        <v>1.7490931853134052E-16</v>
      </c>
      <c r="G130" s="23">
        <f t="shared" si="40"/>
        <v>9.621830488104157E-14</v>
      </c>
      <c r="H130" s="24">
        <f t="shared" si="41"/>
        <v>-0.0019030866345552866</v>
      </c>
      <c r="M130" s="76">
        <f>Maintenance!A138</f>
        <v>1440</v>
      </c>
      <c r="N130" s="45">
        <f t="shared" si="33"/>
        <v>2.4689430164478857E-16</v>
      </c>
      <c r="O130" s="23">
        <f t="shared" si="34"/>
        <v>7.498107449892968E-13</v>
      </c>
      <c r="P130" s="24">
        <f t="shared" si="35"/>
        <v>-0.002418361523067212</v>
      </c>
      <c r="U130" s="76">
        <f>Maintenance!A138</f>
        <v>1440</v>
      </c>
      <c r="V130" s="45">
        <f t="shared" si="36"/>
        <v>3.204477627490154E-16</v>
      </c>
      <c r="W130" s="23">
        <f t="shared" si="37"/>
        <v>2.417166970891305E-11</v>
      </c>
      <c r="X130" s="24">
        <f t="shared" si="38"/>
        <v>-0.003387187088476082</v>
      </c>
    </row>
    <row r="131" spans="5:24" ht="12.75">
      <c r="E131" s="76">
        <f>Maintenance!A139</f>
        <v>1450</v>
      </c>
      <c r="F131" s="45">
        <f t="shared" si="39"/>
        <v>1.6741026404249392E-16</v>
      </c>
      <c r="G131" s="23">
        <f t="shared" si="40"/>
        <v>9.621830488104157E-14</v>
      </c>
      <c r="H131" s="24">
        <f t="shared" si="41"/>
        <v>-0.0019030866345552866</v>
      </c>
      <c r="M131" s="76">
        <f>Maintenance!A139</f>
        <v>1450</v>
      </c>
      <c r="N131" s="45">
        <f t="shared" si="33"/>
        <v>2.3352181165661216E-16</v>
      </c>
      <c r="O131" s="23">
        <f t="shared" si="34"/>
        <v>7.498107449892968E-13</v>
      </c>
      <c r="P131" s="24">
        <f t="shared" si="35"/>
        <v>-0.002418361523067212</v>
      </c>
      <c r="U131" s="76">
        <f>Maintenance!A139</f>
        <v>1450</v>
      </c>
      <c r="V131" s="45">
        <f t="shared" si="36"/>
        <v>2.964048959582674E-16</v>
      </c>
      <c r="W131" s="23">
        <f t="shared" si="37"/>
        <v>2.417166970891305E-11</v>
      </c>
      <c r="X131" s="24">
        <f t="shared" si="38"/>
        <v>-0.003387187088476082</v>
      </c>
    </row>
    <row r="132" spans="5:24" ht="12.75">
      <c r="E132" s="76">
        <f>Maintenance!A140</f>
        <v>1460</v>
      </c>
      <c r="F132" s="45">
        <f t="shared" si="39"/>
        <v>1.602327236885081E-16</v>
      </c>
      <c r="G132" s="23">
        <f t="shared" si="40"/>
        <v>9.621830488104157E-14</v>
      </c>
      <c r="H132" s="24">
        <f t="shared" si="41"/>
        <v>-0.0019030866345552866</v>
      </c>
      <c r="M132" s="76">
        <f>Maintenance!A140</f>
        <v>1460</v>
      </c>
      <c r="N132" s="45">
        <f t="shared" si="33"/>
        <v>2.2087361334828653E-16</v>
      </c>
      <c r="O132" s="23">
        <f t="shared" si="34"/>
        <v>7.498107449892968E-13</v>
      </c>
      <c r="P132" s="24">
        <f t="shared" si="35"/>
        <v>-0.002418361523067212</v>
      </c>
      <c r="U132" s="76">
        <f>Maintenance!A140</f>
        <v>1460</v>
      </c>
      <c r="V132" s="45">
        <f t="shared" si="36"/>
        <v>2.7416594078967794E-16</v>
      </c>
      <c r="W132" s="23">
        <f t="shared" si="37"/>
        <v>2.417166970891305E-11</v>
      </c>
      <c r="X132" s="24">
        <f t="shared" si="38"/>
        <v>-0.003387187088476082</v>
      </c>
    </row>
    <row r="133" spans="5:24" ht="12.75">
      <c r="E133" s="76">
        <f>Maintenance!A141</f>
        <v>1470</v>
      </c>
      <c r="F133" s="45">
        <f t="shared" si="39"/>
        <v>1.5336291288639845E-16</v>
      </c>
      <c r="G133" s="23">
        <f t="shared" si="40"/>
        <v>9.621830488104157E-14</v>
      </c>
      <c r="H133" s="24">
        <f t="shared" si="41"/>
        <v>-0.0019030866345552866</v>
      </c>
      <c r="M133" s="76">
        <f>Maintenance!A141</f>
        <v>1470</v>
      </c>
      <c r="N133" s="45">
        <f t="shared" si="33"/>
        <v>2.0891047704471262E-16</v>
      </c>
      <c r="O133" s="23">
        <f t="shared" si="34"/>
        <v>7.498107449892968E-13</v>
      </c>
      <c r="P133" s="24">
        <f t="shared" si="35"/>
        <v>-0.002418361523067212</v>
      </c>
      <c r="U133" s="76">
        <f>Maintenance!A141</f>
        <v>1470</v>
      </c>
      <c r="V133" s="45">
        <f t="shared" si="36"/>
        <v>2.535955516054341E-16</v>
      </c>
      <c r="W133" s="23">
        <f t="shared" si="37"/>
        <v>2.417166970891305E-11</v>
      </c>
      <c r="X133" s="24">
        <f t="shared" si="38"/>
        <v>-0.003387187088476082</v>
      </c>
    </row>
    <row r="134" spans="5:24" ht="12.75">
      <c r="E134" s="76">
        <f>Maintenance!A142</f>
        <v>1480</v>
      </c>
      <c r="F134" s="45">
        <f t="shared" si="39"/>
        <v>1.467876380527865E-16</v>
      </c>
      <c r="G134" s="23">
        <f t="shared" si="40"/>
        <v>9.621830488104157E-14</v>
      </c>
      <c r="H134" s="24">
        <f t="shared" si="41"/>
        <v>-0.0019030866345552866</v>
      </c>
      <c r="M134" s="76">
        <f>Maintenance!A142</f>
        <v>1480</v>
      </c>
      <c r="N134" s="45">
        <f t="shared" si="33"/>
        <v>1.9759529786036333E-16</v>
      </c>
      <c r="O134" s="23">
        <f t="shared" si="34"/>
        <v>7.498107449892968E-13</v>
      </c>
      <c r="P134" s="24">
        <f t="shared" si="35"/>
        <v>-0.002418361523067212</v>
      </c>
      <c r="U134" s="76">
        <f>Maintenance!A142</f>
        <v>1480</v>
      </c>
      <c r="V134" s="45">
        <f t="shared" si="36"/>
        <v>2.3456853761204507E-16</v>
      </c>
      <c r="W134" s="23">
        <f t="shared" si="37"/>
        <v>2.417166970891305E-11</v>
      </c>
      <c r="X134" s="24">
        <f t="shared" si="38"/>
        <v>-0.003387187088476082</v>
      </c>
    </row>
    <row r="135" spans="5:24" ht="12.75">
      <c r="E135" s="76">
        <f>Maintenance!A143</f>
        <v>1490</v>
      </c>
      <c r="F135" s="45">
        <f t="shared" si="39"/>
        <v>1.404942712654149E-16</v>
      </c>
      <c r="G135" s="23">
        <f t="shared" si="40"/>
        <v>9.621830488104157E-14</v>
      </c>
      <c r="H135" s="24">
        <f t="shared" si="41"/>
        <v>-0.0019030866345552866</v>
      </c>
      <c r="M135" s="76">
        <f>Maintenance!A143</f>
        <v>1490</v>
      </c>
      <c r="N135" s="45">
        <f t="shared" si="33"/>
        <v>1.8689298061470369E-16</v>
      </c>
      <c r="O135" s="23">
        <f t="shared" si="34"/>
        <v>7.498107449892968E-13</v>
      </c>
      <c r="P135" s="24">
        <f t="shared" si="35"/>
        <v>-0.002418361523067212</v>
      </c>
      <c r="U135" s="76">
        <f>Maintenance!A143</f>
        <v>1490</v>
      </c>
      <c r="V135" s="45">
        <f t="shared" si="36"/>
        <v>2.169691009527723E-16</v>
      </c>
      <c r="W135" s="23">
        <f t="shared" si="37"/>
        <v>2.417166970891305E-11</v>
      </c>
      <c r="X135" s="24">
        <f t="shared" si="38"/>
        <v>-0.003387187088476082</v>
      </c>
    </row>
    <row r="136" spans="5:24" ht="13.5" thickBot="1">
      <c r="E136" s="77">
        <f>Maintenance!A144</f>
        <v>1500</v>
      </c>
      <c r="F136" s="71">
        <f t="shared" si="39"/>
        <v>1.344707260110129E-16</v>
      </c>
      <c r="G136" s="41">
        <f t="shared" si="40"/>
        <v>9.621830488104157E-14</v>
      </c>
      <c r="H136" s="42">
        <f t="shared" si="41"/>
        <v>-0.0019030866345552866</v>
      </c>
      <c r="M136" s="77">
        <f>Maintenance!A144</f>
        <v>1500</v>
      </c>
      <c r="N136" s="71">
        <f t="shared" si="33"/>
        <v>1.7677033098090917E-16</v>
      </c>
      <c r="O136" s="41">
        <f t="shared" si="34"/>
        <v>7.498107449892968E-13</v>
      </c>
      <c r="P136" s="42">
        <f t="shared" si="35"/>
        <v>-0.002418361523067212</v>
      </c>
      <c r="U136" s="77">
        <f>Maintenance!A144</f>
        <v>1500</v>
      </c>
      <c r="V136" s="71">
        <f t="shared" si="36"/>
        <v>2.0069013196523688E-16</v>
      </c>
      <c r="W136" s="41">
        <f t="shared" si="37"/>
        <v>2.417166970891305E-11</v>
      </c>
      <c r="X136" s="42">
        <f t="shared" si="38"/>
        <v>-0.003387187088476082</v>
      </c>
    </row>
  </sheetData>
  <sheetProtection/>
  <mergeCells count="9">
    <mergeCell ref="A1:H1"/>
    <mergeCell ref="A2:D2"/>
    <mergeCell ref="E2:H2"/>
    <mergeCell ref="Q1:X1"/>
    <mergeCell ref="Q2:T2"/>
    <mergeCell ref="U2:X2"/>
    <mergeCell ref="M2:P2"/>
    <mergeCell ref="I2:L2"/>
    <mergeCell ref="I1:P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KKM</dc:creator>
  <cp:keywords/>
  <dc:description/>
  <cp:lastModifiedBy>AShao</cp:lastModifiedBy>
  <cp:lastPrinted>2011-07-22T02:56:11Z</cp:lastPrinted>
  <dcterms:created xsi:type="dcterms:W3CDTF">2010-02-03T04:18:10Z</dcterms:created>
  <dcterms:modified xsi:type="dcterms:W3CDTF">2011-07-26T05:21:27Z</dcterms:modified>
  <cp:category/>
  <cp:version/>
  <cp:contentType/>
  <cp:contentStatus/>
</cp:coreProperties>
</file>